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iepilogo" sheetId="1" r:id="rId1"/>
    <sheet name="t12" sheetId="2" r:id="rId2"/>
    <sheet name="t13" sheetId="3" r:id="rId3"/>
    <sheet name="t14" sheetId="4" r:id="rId4"/>
    <sheet name="t15" sheetId="5" r:id="rId5"/>
  </sheets>
  <definedNames/>
  <calcPr fullCalcOnLoad="1"/>
</workbook>
</file>

<file path=xl/sharedStrings.xml><?xml version="1.0" encoding="utf-8"?>
<sst xmlns="http://schemas.openxmlformats.org/spreadsheetml/2006/main" count="377" uniqueCount="195">
  <si>
    <t>Stampa  Intero Modello  in data : 28/8/2018</t>
  </si>
  <si>
    <t xml:space="preserve">Tipo Rilevazione : </t>
  </si>
  <si>
    <t>CONSUNTIVAZIONE SPESE</t>
  </si>
  <si>
    <t xml:space="preserve">Anno : </t>
  </si>
  <si>
    <t>2016</t>
  </si>
  <si>
    <t xml:space="preserve">Tipo Istituzione : </t>
  </si>
  <si>
    <t>COMUNI</t>
  </si>
  <si>
    <t xml:space="preserve">Istituzione : </t>
  </si>
  <si>
    <t>7622 - TREVI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</si>
  <si>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</si>
  <si>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</si>
  <si>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</si>
  <si>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</si>
  <si>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</si>
  <si>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</si>
  <si>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</si>
  <si>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</si>
  <si>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</si>
  <si>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</si>
  <si>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</si>
  <si>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</si>
  <si>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</si>
  <si>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</si>
  <si>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</si>
  <si>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</si>
  <si>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</si>
  <si>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</si>
  <si>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</si>
  <si>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</si>
  <si>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</si>
  <si>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</si>
  <si>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</si>
  <si>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</si>
  <si>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</si>
  <si>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</si>
  <si>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</si>
  <si>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</si>
  <si>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</si>
  <si>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</si>
  <si>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</si>
  <si>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</si>
  <si>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</si>
  <si>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</si>
  <si>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</si>
  <si>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Il Modello inviato risulta certificato in data : 14/09/2017</t>
  </si>
  <si>
    <t>Il Modello inviato Ãš stato certificato la prima volta in data : 31/05/2017</t>
  </si>
  <si>
    <t>Aggiornamento T15/SICI concluso in data 27/08/2018</t>
  </si>
  <si>
    <t>T15/SICI consuntivate in data 27/08/2018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</si>
  <si>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</si>
  <si>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</si>
  <si>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</si>
  <si>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</si>
  <si>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</si>
  <si>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</si>
  <si>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</si>
  <si>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</si>
  <si>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</si>
  <si>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</si>
  <si>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</si>
  <si>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</si>
  <si>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</si>
  <si>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</si>
  <si>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</si>
  <si>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</si>
  <si>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</si>
  <si>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</si>
  <si>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</si>
  <si>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</si>
  <si>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</si>
  <si>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</si>
  <si>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</si>
  <si>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Qualora presenti, il dettaglio delle anomalie e delle giustificazioni addotte dall'amministrazione alle incongruenze Ãš riportato nel "PDF delle anomalie" che dovrÃ  essere presentato all'Organo di controllo contestualmente al presente modello del Conto annuale</t>
  </si>
  <si>
    <t>0</t>
  </si>
  <si>
    <t>Qualifica</t>
  </si>
  <si>
    <t>TOTALE GENERALE</t>
  </si>
  <si>
    <t>SEGRETARIO B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</si>
  <si>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</si>
  <si>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</si>
  <si>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</si>
  <si>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</si>
  <si>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</si>
  <si>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</si>
  <si>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</si>
  <si>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</si>
  <si>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POSIZ.ECON. B6 PROFILI ACCESSO B3</t>
  </si>
  <si>
    <t>POSIZ.ECON. B5 PROFILI ACCESSO B1</t>
  </si>
  <si>
    <t>POSIZIONE ECONOMICA DI ACCESSO B3</t>
  </si>
  <si>
    <t>POSIZIONE ECONOMICA B2</t>
  </si>
  <si>
    <t>POSIZIONE ECONOMICA DI ACCESSO B1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</si>
  <si>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</si>
  <si>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</si>
  <si>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</si>
  <si>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</si>
  <si>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</si>
  <si>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</si>
  <si>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per anni precedenti</t>
  </si>
  <si>
    <t>Arretrati anno corrente</t>
  </si>
  <si>
    <t>Recuperi per ritardi assenze ecc.</t>
  </si>
  <si>
    <t>NÂ°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</si>
  <si>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</si>
  <si>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</si>
  <si>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</si>
  <si>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</si>
  <si>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</si>
  <si>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</si>
  <si>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</si>
  <si>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</si>
  <si>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</si>
  <si>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</si>
  <si>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</si>
  <si>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</si>
  <si>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</si>
  <si>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</si>
  <si>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</si>
  <si>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</si>
  <si>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</si>
  <si>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</si>
  <si>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</si>
  <si>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</si>
  <si>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</si>
  <si>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</si>
  <si>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ARRETRATI A.P. PER COMPENSI RISULTATO/PRODUTTIVITÀ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</si>
  <si>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</si>
  <si>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</si>
  <si>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</si>
  <si>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</si>
  <si>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</si>
  <si>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</si>
  <si>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</si>
  <si>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</si>
  <si>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</si>
  <si>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</si>
  <si>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</si>
  <si>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</si>
  <si>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</si>
  <si>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</si>
  <si>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</si>
  <si>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</si>
  <si>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</si>
  <si>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</si>
  <si>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</si>
  <si>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</si>
  <si>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</si>
  <si>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</si>
  <si>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</si>
  <si>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</si>
  <si>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</si>
  <si>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</si>
  <si>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</si>
  <si>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</si>
  <si>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</si>
  <si>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</si>
  <si>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</si>
  <si>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</si>
  <si>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</si>
  <si>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</si>
  <si>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</si>
  <si>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</si>
  <si>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ricevuti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</si>
  <si>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</si>
  <si>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</si>
  <si>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</si>
  <si>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</si>
  <si>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</si>
  <si>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</si>
  <si>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</si>
  <si>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</si>
  <si>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02-05 (ART. 32. CC. 1-2 C. 7)</t>
  </si>
  <si>
    <t>INCREMENTI CCNL 04-05 (ART. 4. CC. 1,4,5 PARTE FISSA)</t>
  </si>
  <si>
    <t>DEC FONDO/PARTE FISSA LIMITE 2015 (ART.1 C.236 L.208/15)</t>
  </si>
  <si>
    <t>DEC FONDO/PARTE FISSA RID PROP PERS (ART.1 C236 L.208/15)</t>
  </si>
  <si>
    <t>totale Risorse fisse aventi carattere di certezza e stabilità Fondo unico</t>
  </si>
  <si>
    <t>114.259</t>
  </si>
  <si>
    <t>Risorse variabili</t>
  </si>
  <si>
    <t>ENTRATE CONTO TERZI O UTENZA O SPONSORIZZ. (ART 43 L 449/97)</t>
  </si>
  <si>
    <t>QUOTE PER INCENTIVI FUNZIONI TECNICHE (ART. 113 DLGS 50/16)</t>
  </si>
  <si>
    <t>REC. EV. ICI (ART 3 C 57 L662/96, ART 59 C 1 L P DLGS446/97)</t>
  </si>
  <si>
    <t>INTEGRAZIONE 1,2% (ART. 15 C. 2 CCNL 98-01)</t>
  </si>
  <si>
    <t>totale Risorse variabili Fondo unico</t>
  </si>
  <si>
    <t>30.769</t>
  </si>
  <si>
    <t>totale Fondo unico</t>
  </si>
  <si>
    <t>145.028</t>
  </si>
  <si>
    <t>Destinazioni erogate a valere su risorse fisse</t>
  </si>
  <si>
    <t>INDENNITÀ DI COMPARTO QUOTA CARICO FONDO</t>
  </si>
  <si>
    <t>PROGRESSIONI ORIZZONTALI STORICHE</t>
  </si>
  <si>
    <t>INDENNITÀ TURNO, RISCHIO, DISAGIO ECC.</t>
  </si>
  <si>
    <t>totale Destinazioni erogate a valere su risorse fisse Fondo unico</t>
  </si>
  <si>
    <t>43.283</t>
  </si>
  <si>
    <t>Destinazioni erogate a valere su risorse variabili</t>
  </si>
  <si>
    <t>PRODUTTIVITÀ / PERFORMANCE COLLETTIVA</t>
  </si>
  <si>
    <t>PRODUTTIVITÀ / PERFORMANCE INDIVIDUALE</t>
  </si>
  <si>
    <t>totale Destinazioni erogate a valere su risorse variabili Fondo unico</t>
  </si>
  <si>
    <t>71.305</t>
  </si>
  <si>
    <t>114.588</t>
  </si>
  <si>
    <t xml:space="preserve">EURO 40.074,00 RIMBORSATI DA COMUNE DI BEVAGNA PER CONVENZIONE SEGRETERIA
EURO 27.855,00 RIMBORSATI DA UNIONE DEI COMUNI TERRE DELL'OLIO E DEL SAGRANTINO PER CONVENZIONE CETRALE UNICA DI COMMITTENZA E COMANDO 
EURO 14.672,00 RIMBORSATI DA PREFETTURA PG PER SPESE ELETTORALI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</si>
</sst>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37" fontId="0" fillId="0" borderId="11" xfId="0" applyNumberFormat="1" applyFill="1" applyBorder="1" applyAlignment="1">
      <alignment horizontal="left" wrapText="1"/>
    </xf>
    <xf numFmtId="37" fontId="0" fillId="0" borderId="13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0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</row>
    <row r="10" spans="1:30" ht="12.75">
      <c r="A10" s="2" t="s">
        <v>40</v>
      </c>
      <c r="C10" t="s">
        <v>41</v>
      </c>
      <c r="L10" t="s">
        <v>41</v>
      </c>
      <c r="M10" t="s">
        <v>41</v>
      </c>
      <c r="N10" t="s">
        <v>41</v>
      </c>
      <c r="O10" t="s">
        <v>41</v>
      </c>
      <c r="P10" t="s">
        <v>41</v>
      </c>
      <c r="Q10" t="s">
        <v>41</v>
      </c>
      <c r="R10" t="s">
        <v>41</v>
      </c>
      <c r="S10" t="s">
        <v>41</v>
      </c>
      <c r="T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</row>
    <row r="11" spans="1:30" ht="12.75">
      <c r="A11" s="2" t="s">
        <v>42</v>
      </c>
      <c r="C11" t="s">
        <v>41</v>
      </c>
      <c r="L11" t="s">
        <v>41</v>
      </c>
      <c r="M11" t="s">
        <v>41</v>
      </c>
      <c r="N11" t="s">
        <v>41</v>
      </c>
      <c r="P11" t="s">
        <v>41</v>
      </c>
      <c r="R11" t="s">
        <v>41</v>
      </c>
      <c r="S11" t="s">
        <v>41</v>
      </c>
      <c r="T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 t="s">
        <v>41</v>
      </c>
      <c r="AD11" t="s">
        <v>41</v>
      </c>
    </row>
    <row r="12" spans="1:30" ht="12.75">
      <c r="A12" s="2" t="s">
        <v>43</v>
      </c>
      <c r="C12" t="s">
        <v>41</v>
      </c>
      <c r="L12" t="s">
        <v>41</v>
      </c>
      <c r="M12" t="s">
        <v>41</v>
      </c>
      <c r="N12" t="s">
        <v>41</v>
      </c>
      <c r="P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4" ht="18">
      <c r="A14" s="1" t="s">
        <v>44</v>
      </c>
    </row>
    <row r="15" ht="18">
      <c r="A15" s="1" t="s">
        <v>45</v>
      </c>
    </row>
    <row r="16" ht="18">
      <c r="A16" s="1" t="s">
        <v>46</v>
      </c>
    </row>
    <row r="17" ht="18">
      <c r="A17" s="1" t="s">
        <v>47</v>
      </c>
    </row>
    <row r="20" ht="15.75">
      <c r="A20" s="3" t="s">
        <v>48</v>
      </c>
    </row>
    <row r="22" spans="1:11" ht="12.75">
      <c r="A22" s="2" t="s">
        <v>11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</row>
    <row r="23" spans="1:11" ht="12.75">
      <c r="A23" s="2" t="s">
        <v>59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 t="s">
        <v>60</v>
      </c>
      <c r="I23" t="s">
        <v>60</v>
      </c>
      <c r="J23" t="s">
        <v>60</v>
      </c>
      <c r="K23" t="s">
        <v>60</v>
      </c>
    </row>
    <row r="25" spans="1:11" ht="12.75">
      <c r="A25" s="2" t="s">
        <v>11</v>
      </c>
      <c r="B25" s="2" t="s">
        <v>61</v>
      </c>
      <c r="C25" s="2" t="s">
        <v>62</v>
      </c>
      <c r="D25" s="2" t="s">
        <v>63</v>
      </c>
      <c r="E25" s="2" t="s">
        <v>64</v>
      </c>
      <c r="F25" s="2" t="s">
        <v>65</v>
      </c>
      <c r="G25" s="2" t="s">
        <v>66</v>
      </c>
      <c r="H25" s="2" t="s">
        <v>67</v>
      </c>
      <c r="I25" s="2" t="s">
        <v>68</v>
      </c>
      <c r="J25" s="2" t="s">
        <v>69</v>
      </c>
      <c r="K25" s="2" t="s">
        <v>70</v>
      </c>
    </row>
    <row r="26" spans="1:11" ht="12.75">
      <c r="A26" s="2" t="s">
        <v>59</v>
      </c>
      <c r="B26" t="s">
        <v>60</v>
      </c>
      <c r="C26" t="s">
        <v>60</v>
      </c>
      <c r="D26" t="s">
        <v>60</v>
      </c>
      <c r="E26" t="s">
        <v>60</v>
      </c>
      <c r="F26" t="s">
        <v>60</v>
      </c>
      <c r="G26" t="s">
        <v>60</v>
      </c>
      <c r="H26" t="s">
        <v>60</v>
      </c>
      <c r="I26" t="s">
        <v>60</v>
      </c>
      <c r="J26" t="s">
        <v>60</v>
      </c>
      <c r="K26" t="s">
        <v>60</v>
      </c>
    </row>
    <row r="28" ht="12.75">
      <c r="A28" s="2" t="s">
        <v>71</v>
      </c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9" width="11.8515625" style="0" customWidth="1"/>
    <col min="10" max="10" width="13.57421875" style="0" customWidth="1"/>
  </cols>
  <sheetData>
    <row r="1" ht="18">
      <c r="A1" s="1" t="s">
        <v>89</v>
      </c>
    </row>
    <row r="5" spans="1:10" s="12" customFormat="1" ht="36.75" customHeight="1">
      <c r="A5" s="11" t="s">
        <v>73</v>
      </c>
      <c r="B5" s="11" t="s">
        <v>90</v>
      </c>
      <c r="C5" s="11" t="s">
        <v>91</v>
      </c>
      <c r="D5" s="11" t="s">
        <v>92</v>
      </c>
      <c r="E5" s="11" t="s">
        <v>93</v>
      </c>
      <c r="F5" s="11" t="s">
        <v>94</v>
      </c>
      <c r="G5" s="11" t="s">
        <v>95</v>
      </c>
      <c r="H5" s="11" t="s">
        <v>96</v>
      </c>
      <c r="I5" s="11" t="s">
        <v>97</v>
      </c>
      <c r="J5" s="11" t="s">
        <v>74</v>
      </c>
    </row>
    <row r="6" spans="1:10" s="10" customFormat="1" ht="18.75" customHeight="1">
      <c r="A6" s="13"/>
      <c r="B6" s="13" t="s">
        <v>98</v>
      </c>
      <c r="C6" s="13" t="s">
        <v>99</v>
      </c>
      <c r="D6" s="13" t="s">
        <v>99</v>
      </c>
      <c r="E6" s="13" t="s">
        <v>99</v>
      </c>
      <c r="F6" s="13" t="s">
        <v>99</v>
      </c>
      <c r="G6" s="13" t="s">
        <v>99</v>
      </c>
      <c r="H6" s="13" t="s">
        <v>99</v>
      </c>
      <c r="I6" s="13" t="s">
        <v>99</v>
      </c>
      <c r="J6" s="13" t="s">
        <v>99</v>
      </c>
    </row>
    <row r="7" spans="1:10" ht="18.75" customHeight="1">
      <c r="A7" s="5" t="s">
        <v>75</v>
      </c>
      <c r="B7" s="6">
        <v>12</v>
      </c>
      <c r="C7" s="7">
        <v>39979</v>
      </c>
      <c r="D7" s="7">
        <v>0</v>
      </c>
      <c r="E7" s="7">
        <v>0</v>
      </c>
      <c r="F7" s="7">
        <v>5683</v>
      </c>
      <c r="G7" s="7">
        <v>0</v>
      </c>
      <c r="H7" s="7">
        <v>0</v>
      </c>
      <c r="I7" s="7">
        <v>0</v>
      </c>
      <c r="J7" s="8">
        <f>(C7+D7+E7+F7+G7+H7)-(I7)</f>
        <v>45662</v>
      </c>
    </row>
    <row r="8" spans="1:10" ht="18.75" customHeight="1">
      <c r="A8" s="5" t="s">
        <v>76</v>
      </c>
      <c r="B8" s="6">
        <v>12</v>
      </c>
      <c r="C8" s="7">
        <v>24338</v>
      </c>
      <c r="D8" s="7">
        <v>0</v>
      </c>
      <c r="E8" s="7">
        <v>730</v>
      </c>
      <c r="F8" s="7">
        <v>3335</v>
      </c>
      <c r="G8" s="7">
        <v>0</v>
      </c>
      <c r="H8" s="7">
        <v>0</v>
      </c>
      <c r="I8" s="7">
        <v>0</v>
      </c>
      <c r="J8" s="8">
        <f aca="true" t="shared" si="0" ref="J8:J20">(H8+G8+F8+E8+D8+C8)-(I8)</f>
        <v>28403</v>
      </c>
    </row>
    <row r="9" spans="1:10" ht="18.75" customHeight="1">
      <c r="A9" s="5" t="s">
        <v>77</v>
      </c>
      <c r="B9" s="6">
        <v>36</v>
      </c>
      <c r="C9" s="7">
        <v>66612</v>
      </c>
      <c r="D9" s="7">
        <v>0</v>
      </c>
      <c r="E9" s="7">
        <v>611</v>
      </c>
      <c r="F9" s="7">
        <v>7250</v>
      </c>
      <c r="G9" s="7">
        <v>0</v>
      </c>
      <c r="H9" s="7">
        <v>0</v>
      </c>
      <c r="I9" s="7">
        <v>0</v>
      </c>
      <c r="J9" s="8">
        <f t="shared" si="0"/>
        <v>74473</v>
      </c>
    </row>
    <row r="10" spans="1:10" ht="18.75" customHeight="1">
      <c r="A10" s="5" t="s">
        <v>78</v>
      </c>
      <c r="B10" s="6">
        <v>43.34</v>
      </c>
      <c r="C10" s="7">
        <v>76437</v>
      </c>
      <c r="D10" s="7">
        <v>0</v>
      </c>
      <c r="E10" s="7">
        <v>0</v>
      </c>
      <c r="F10" s="7">
        <v>8223</v>
      </c>
      <c r="G10" s="7">
        <v>0</v>
      </c>
      <c r="H10" s="7">
        <v>0</v>
      </c>
      <c r="I10" s="7">
        <v>0</v>
      </c>
      <c r="J10" s="8">
        <f t="shared" si="0"/>
        <v>84660</v>
      </c>
    </row>
    <row r="11" spans="1:10" ht="18.75" customHeight="1">
      <c r="A11" s="5" t="s">
        <v>79</v>
      </c>
      <c r="B11" s="6">
        <v>12</v>
      </c>
      <c r="C11" s="7">
        <v>21901</v>
      </c>
      <c r="D11" s="7">
        <v>0</v>
      </c>
      <c r="E11" s="7">
        <v>770</v>
      </c>
      <c r="F11" s="7">
        <v>1903</v>
      </c>
      <c r="G11" s="7">
        <v>0</v>
      </c>
      <c r="H11" s="7">
        <v>0</v>
      </c>
      <c r="I11" s="7">
        <v>0</v>
      </c>
      <c r="J11" s="8">
        <f t="shared" si="0"/>
        <v>24574</v>
      </c>
    </row>
    <row r="12" spans="1:10" ht="18.75" customHeight="1">
      <c r="A12" s="5" t="s">
        <v>80</v>
      </c>
      <c r="B12" s="6">
        <v>24</v>
      </c>
      <c r="C12" s="7">
        <v>42240</v>
      </c>
      <c r="D12" s="7">
        <v>0</v>
      </c>
      <c r="E12" s="7">
        <v>339</v>
      </c>
      <c r="F12" s="7">
        <v>3575</v>
      </c>
      <c r="G12" s="7">
        <v>0</v>
      </c>
      <c r="H12" s="7">
        <v>0</v>
      </c>
      <c r="I12" s="7">
        <v>0</v>
      </c>
      <c r="J12" s="8">
        <f t="shared" si="0"/>
        <v>46154</v>
      </c>
    </row>
    <row r="13" spans="1:10" ht="18.75" customHeight="1">
      <c r="A13" s="5" t="s">
        <v>81</v>
      </c>
      <c r="B13" s="6">
        <v>36</v>
      </c>
      <c r="C13" s="7">
        <v>61418</v>
      </c>
      <c r="D13" s="7">
        <v>0</v>
      </c>
      <c r="E13" s="7">
        <v>0</v>
      </c>
      <c r="F13" s="7">
        <v>5157</v>
      </c>
      <c r="G13" s="7">
        <v>0</v>
      </c>
      <c r="H13" s="7">
        <v>0</v>
      </c>
      <c r="I13" s="7">
        <v>0</v>
      </c>
      <c r="J13" s="8">
        <f t="shared" si="0"/>
        <v>66575</v>
      </c>
    </row>
    <row r="14" spans="1:10" ht="18.75" customHeight="1">
      <c r="A14" s="5" t="s">
        <v>82</v>
      </c>
      <c r="B14" s="6">
        <v>12</v>
      </c>
      <c r="C14" s="7">
        <v>19918</v>
      </c>
      <c r="D14" s="7">
        <v>0</v>
      </c>
      <c r="E14" s="7">
        <v>428</v>
      </c>
      <c r="F14" s="7">
        <v>1708</v>
      </c>
      <c r="G14" s="7">
        <v>0</v>
      </c>
      <c r="H14" s="7">
        <v>0</v>
      </c>
      <c r="I14" s="7">
        <v>0</v>
      </c>
      <c r="J14" s="8">
        <f t="shared" si="0"/>
        <v>22054</v>
      </c>
    </row>
    <row r="15" spans="1:10" ht="18.75" customHeight="1">
      <c r="A15" s="5" t="s">
        <v>83</v>
      </c>
      <c r="B15" s="6">
        <v>89.02</v>
      </c>
      <c r="C15" s="7">
        <v>144288</v>
      </c>
      <c r="D15" s="7">
        <v>0</v>
      </c>
      <c r="E15" s="7">
        <v>539</v>
      </c>
      <c r="F15" s="7">
        <v>12159</v>
      </c>
      <c r="G15" s="7">
        <v>0</v>
      </c>
      <c r="H15" s="7">
        <v>0</v>
      </c>
      <c r="I15" s="7">
        <v>0</v>
      </c>
      <c r="J15" s="8">
        <f t="shared" si="0"/>
        <v>156986</v>
      </c>
    </row>
    <row r="16" spans="1:10" ht="18.75" customHeight="1">
      <c r="A16" s="5" t="s">
        <v>84</v>
      </c>
      <c r="B16" s="6">
        <v>17.7</v>
      </c>
      <c r="C16" s="7">
        <v>28237</v>
      </c>
      <c r="D16" s="7">
        <v>0</v>
      </c>
      <c r="E16" s="7">
        <v>454</v>
      </c>
      <c r="F16" s="7">
        <v>2415</v>
      </c>
      <c r="G16" s="7">
        <v>0</v>
      </c>
      <c r="H16" s="7">
        <v>0</v>
      </c>
      <c r="I16" s="7">
        <v>0</v>
      </c>
      <c r="J16" s="8">
        <f t="shared" si="0"/>
        <v>31106</v>
      </c>
    </row>
    <row r="17" spans="1:10" ht="18.75" customHeight="1">
      <c r="A17" s="5" t="s">
        <v>85</v>
      </c>
      <c r="B17" s="6">
        <v>24</v>
      </c>
      <c r="C17" s="7">
        <v>37618</v>
      </c>
      <c r="D17" s="7">
        <v>0</v>
      </c>
      <c r="E17" s="7">
        <v>673</v>
      </c>
      <c r="F17" s="7">
        <v>3224</v>
      </c>
      <c r="G17" s="7">
        <v>0</v>
      </c>
      <c r="H17" s="7">
        <v>0</v>
      </c>
      <c r="I17" s="7">
        <v>0</v>
      </c>
      <c r="J17" s="8">
        <f t="shared" si="0"/>
        <v>41515</v>
      </c>
    </row>
    <row r="18" spans="1:10" ht="18.75" customHeight="1">
      <c r="A18" s="5" t="s">
        <v>86</v>
      </c>
      <c r="B18" s="6">
        <v>31.01</v>
      </c>
      <c r="C18" s="7">
        <v>47095</v>
      </c>
      <c r="D18" s="7">
        <v>0</v>
      </c>
      <c r="E18" s="7">
        <v>0</v>
      </c>
      <c r="F18" s="7">
        <v>3954</v>
      </c>
      <c r="G18" s="7">
        <v>0</v>
      </c>
      <c r="H18" s="7">
        <v>0</v>
      </c>
      <c r="I18" s="7">
        <v>0</v>
      </c>
      <c r="J18" s="8">
        <f t="shared" si="0"/>
        <v>51049</v>
      </c>
    </row>
    <row r="19" spans="1:10" ht="18.75" customHeight="1">
      <c r="A19" s="5" t="s">
        <v>87</v>
      </c>
      <c r="B19" s="6">
        <v>12</v>
      </c>
      <c r="C19" s="7">
        <v>17594</v>
      </c>
      <c r="D19" s="7">
        <v>0</v>
      </c>
      <c r="E19" s="7">
        <v>0</v>
      </c>
      <c r="F19" s="7">
        <v>1472</v>
      </c>
      <c r="G19" s="7">
        <v>0</v>
      </c>
      <c r="H19" s="7">
        <v>0</v>
      </c>
      <c r="I19" s="7">
        <v>0</v>
      </c>
      <c r="J19" s="8">
        <f t="shared" si="0"/>
        <v>19066</v>
      </c>
    </row>
    <row r="20" spans="1:10" ht="18.75" customHeight="1">
      <c r="A20" s="5" t="s">
        <v>88</v>
      </c>
      <c r="B20" s="6">
        <v>19.34</v>
      </c>
      <c r="C20" s="7">
        <v>27785</v>
      </c>
      <c r="D20" s="7">
        <v>0</v>
      </c>
      <c r="E20" s="7">
        <v>0</v>
      </c>
      <c r="F20" s="7">
        <v>2333</v>
      </c>
      <c r="G20" s="7">
        <v>0</v>
      </c>
      <c r="H20" s="7">
        <v>0</v>
      </c>
      <c r="I20" s="7">
        <v>0</v>
      </c>
      <c r="J20" s="8">
        <f t="shared" si="0"/>
        <v>30118</v>
      </c>
    </row>
    <row r="21" spans="1:10" ht="18.75" customHeight="1">
      <c r="A21" s="4" t="s">
        <v>74</v>
      </c>
      <c r="B21" s="9">
        <f aca="true" t="shared" si="1" ref="B21:J21">SUM(B7:B20)</f>
        <v>380.40999999999997</v>
      </c>
      <c r="C21" s="8">
        <f t="shared" si="1"/>
        <v>655460</v>
      </c>
      <c r="D21" s="8">
        <f t="shared" si="1"/>
        <v>0</v>
      </c>
      <c r="E21" s="8">
        <f t="shared" si="1"/>
        <v>4544</v>
      </c>
      <c r="F21" s="8">
        <f t="shared" si="1"/>
        <v>62391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722395</v>
      </c>
    </row>
    <row r="22" ht="18.75" customHeight="1"/>
  </sheetData>
  <sheetProtection/>
  <printOptions/>
  <pageMargins left="0.75" right="0.75" top="1" bottom="1" header="0.5" footer="0.5"/>
  <pageSetup fitToHeight="0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14" width="11.7109375" style="0" customWidth="1"/>
  </cols>
  <sheetData>
    <row r="1" ht="18">
      <c r="A1" s="1" t="s">
        <v>100</v>
      </c>
    </row>
    <row r="5" spans="1:9" s="12" customFormat="1" ht="26.25" customHeight="1">
      <c r="A5" s="23" t="s">
        <v>101</v>
      </c>
      <c r="B5" s="23"/>
      <c r="C5" s="23"/>
      <c r="D5" s="23"/>
      <c r="E5" s="23"/>
      <c r="F5" s="23"/>
      <c r="G5" s="23"/>
      <c r="H5" s="23"/>
      <c r="I5" s="23"/>
    </row>
    <row r="6" spans="1:9" s="12" customFormat="1" ht="76.5">
      <c r="A6" s="11" t="s">
        <v>73</v>
      </c>
      <c r="B6" s="11" t="s">
        <v>102</v>
      </c>
      <c r="C6" s="11" t="s">
        <v>103</v>
      </c>
      <c r="D6" s="11" t="s">
        <v>104</v>
      </c>
      <c r="E6" s="11" t="s">
        <v>105</v>
      </c>
      <c r="F6" s="11" t="s">
        <v>106</v>
      </c>
      <c r="G6" s="11" t="s">
        <v>107</v>
      </c>
      <c r="H6" s="11" t="s">
        <v>108</v>
      </c>
      <c r="I6" s="11" t="s">
        <v>109</v>
      </c>
    </row>
    <row r="7" spans="1:9" ht="20.25" customHeight="1">
      <c r="A7" s="4" t="s">
        <v>75</v>
      </c>
      <c r="B7" s="5">
        <v>242</v>
      </c>
      <c r="C7" s="5">
        <v>0</v>
      </c>
      <c r="D7" s="5">
        <v>0</v>
      </c>
      <c r="E7" s="5">
        <v>14386</v>
      </c>
      <c r="F7" s="5">
        <v>4925</v>
      </c>
      <c r="G7" s="5">
        <v>0</v>
      </c>
      <c r="H7" s="5">
        <v>0</v>
      </c>
      <c r="I7" s="5">
        <v>0</v>
      </c>
    </row>
    <row r="8" spans="1:9" ht="20.25" customHeight="1">
      <c r="A8" s="4" t="s">
        <v>76</v>
      </c>
      <c r="B8" s="5">
        <v>183</v>
      </c>
      <c r="C8" s="5">
        <v>0</v>
      </c>
      <c r="D8" s="5">
        <v>0</v>
      </c>
      <c r="E8" s="5">
        <v>14769</v>
      </c>
      <c r="F8" s="5">
        <v>4800</v>
      </c>
      <c r="G8" s="5">
        <v>623</v>
      </c>
      <c r="H8" s="5">
        <v>0</v>
      </c>
      <c r="I8" s="5">
        <v>0</v>
      </c>
    </row>
    <row r="9" spans="1:9" ht="20.25" customHeight="1">
      <c r="A9" s="4" t="s">
        <v>77</v>
      </c>
      <c r="B9" s="5">
        <v>500</v>
      </c>
      <c r="C9" s="5">
        <v>0</v>
      </c>
      <c r="D9" s="5">
        <v>0</v>
      </c>
      <c r="E9" s="5">
        <v>19265</v>
      </c>
      <c r="F9" s="5">
        <v>5233</v>
      </c>
      <c r="G9" s="5">
        <v>1852</v>
      </c>
      <c r="H9" s="5">
        <v>0</v>
      </c>
      <c r="I9" s="5">
        <v>0</v>
      </c>
    </row>
    <row r="10" spans="1:9" ht="20.25" customHeight="1">
      <c r="A10" s="4" t="s">
        <v>78</v>
      </c>
      <c r="B10" s="5">
        <v>573</v>
      </c>
      <c r="C10" s="5">
        <v>0</v>
      </c>
      <c r="D10" s="5">
        <v>0</v>
      </c>
      <c r="E10" s="5">
        <v>21668</v>
      </c>
      <c r="F10" s="5">
        <v>7258</v>
      </c>
      <c r="G10" s="5">
        <v>2228</v>
      </c>
      <c r="H10" s="5">
        <v>0</v>
      </c>
      <c r="I10" s="5">
        <v>0</v>
      </c>
    </row>
    <row r="11" spans="1:9" ht="20.25" customHeight="1">
      <c r="A11" s="4" t="s">
        <v>79</v>
      </c>
      <c r="B11" s="5">
        <v>164</v>
      </c>
      <c r="C11" s="5">
        <v>0</v>
      </c>
      <c r="D11" s="5">
        <v>0</v>
      </c>
      <c r="E11" s="5">
        <v>0</v>
      </c>
      <c r="F11" s="5">
        <v>0</v>
      </c>
      <c r="G11" s="5">
        <v>525</v>
      </c>
      <c r="H11" s="5">
        <v>0</v>
      </c>
      <c r="I11" s="5">
        <v>0</v>
      </c>
    </row>
    <row r="12" spans="1:9" ht="20.25" customHeight="1">
      <c r="A12" s="4" t="s">
        <v>80</v>
      </c>
      <c r="B12" s="5">
        <v>317</v>
      </c>
      <c r="C12" s="5">
        <v>0</v>
      </c>
      <c r="D12" s="5">
        <v>0</v>
      </c>
      <c r="E12" s="5">
        <v>0</v>
      </c>
      <c r="F12" s="5">
        <v>0</v>
      </c>
      <c r="G12" s="5">
        <v>1094</v>
      </c>
      <c r="H12" s="5">
        <v>0</v>
      </c>
      <c r="I12" s="5">
        <v>0</v>
      </c>
    </row>
    <row r="13" spans="1:9" ht="20.25" customHeight="1">
      <c r="A13" s="4" t="s">
        <v>81</v>
      </c>
      <c r="B13" s="5">
        <v>461</v>
      </c>
      <c r="C13" s="5">
        <v>0</v>
      </c>
      <c r="D13" s="5">
        <v>0</v>
      </c>
      <c r="E13" s="5">
        <v>0</v>
      </c>
      <c r="F13" s="5">
        <v>0</v>
      </c>
      <c r="G13" s="5">
        <v>1629</v>
      </c>
      <c r="H13" s="5">
        <v>0</v>
      </c>
      <c r="I13" s="5">
        <v>0</v>
      </c>
    </row>
    <row r="14" spans="1:9" ht="20.25" customHeight="1">
      <c r="A14" s="4" t="s">
        <v>82</v>
      </c>
      <c r="B14" s="5">
        <v>149</v>
      </c>
      <c r="C14" s="5">
        <v>0</v>
      </c>
      <c r="D14" s="5">
        <v>0</v>
      </c>
      <c r="E14" s="5">
        <v>0</v>
      </c>
      <c r="F14" s="5">
        <v>0</v>
      </c>
      <c r="G14" s="5">
        <v>550</v>
      </c>
      <c r="H14" s="5">
        <v>0</v>
      </c>
      <c r="I14" s="5">
        <v>0</v>
      </c>
    </row>
    <row r="15" spans="1:9" ht="20.25" customHeight="1">
      <c r="A15" s="4" t="s">
        <v>83</v>
      </c>
      <c r="B15" s="5">
        <v>1082</v>
      </c>
      <c r="C15" s="5">
        <v>0</v>
      </c>
      <c r="D15" s="5">
        <v>0</v>
      </c>
      <c r="E15" s="5">
        <v>0</v>
      </c>
      <c r="F15" s="5">
        <v>200</v>
      </c>
      <c r="G15" s="5">
        <v>4050</v>
      </c>
      <c r="H15" s="5">
        <v>0</v>
      </c>
      <c r="I15" s="5">
        <v>0</v>
      </c>
    </row>
    <row r="16" spans="1:9" ht="20.25" customHeight="1">
      <c r="A16" s="4" t="s">
        <v>84</v>
      </c>
      <c r="B16" s="5">
        <v>212</v>
      </c>
      <c r="C16" s="5">
        <v>0</v>
      </c>
      <c r="D16" s="5">
        <v>0</v>
      </c>
      <c r="E16" s="5">
        <v>0</v>
      </c>
      <c r="F16" s="5">
        <v>100</v>
      </c>
      <c r="G16" s="5">
        <v>666</v>
      </c>
      <c r="H16" s="5">
        <v>82</v>
      </c>
      <c r="I16" s="5">
        <v>0</v>
      </c>
    </row>
    <row r="17" spans="1:9" ht="20.25" customHeight="1">
      <c r="A17" s="4" t="s">
        <v>85</v>
      </c>
      <c r="B17" s="5">
        <v>282</v>
      </c>
      <c r="C17" s="5">
        <v>0</v>
      </c>
      <c r="D17" s="5">
        <v>0</v>
      </c>
      <c r="E17" s="5">
        <v>0</v>
      </c>
      <c r="F17" s="5">
        <v>50</v>
      </c>
      <c r="G17" s="5">
        <v>936</v>
      </c>
      <c r="H17" s="5">
        <v>111</v>
      </c>
      <c r="I17" s="5">
        <v>0</v>
      </c>
    </row>
    <row r="18" spans="1:9" ht="20.25" customHeight="1">
      <c r="A18" s="4" t="s">
        <v>86</v>
      </c>
      <c r="B18" s="5">
        <v>353</v>
      </c>
      <c r="C18" s="5">
        <v>0</v>
      </c>
      <c r="D18" s="5">
        <v>0</v>
      </c>
      <c r="E18" s="5">
        <v>0</v>
      </c>
      <c r="F18" s="5">
        <v>0</v>
      </c>
      <c r="G18" s="5">
        <v>1208</v>
      </c>
      <c r="H18" s="5">
        <v>0</v>
      </c>
      <c r="I18" s="5">
        <v>0</v>
      </c>
    </row>
    <row r="19" spans="1:9" ht="20.25" customHeight="1">
      <c r="A19" s="4" t="s">
        <v>87</v>
      </c>
      <c r="B19" s="5">
        <v>132</v>
      </c>
      <c r="C19" s="5">
        <v>0</v>
      </c>
      <c r="D19" s="5">
        <v>0</v>
      </c>
      <c r="E19" s="5">
        <v>0</v>
      </c>
      <c r="F19" s="5">
        <v>0</v>
      </c>
      <c r="G19" s="5">
        <v>455</v>
      </c>
      <c r="H19" s="5">
        <v>0</v>
      </c>
      <c r="I19" s="5">
        <v>0</v>
      </c>
    </row>
    <row r="20" spans="1:9" ht="20.25" customHeight="1">
      <c r="A20" s="4" t="s">
        <v>88</v>
      </c>
      <c r="B20" s="5">
        <v>208</v>
      </c>
      <c r="C20" s="5">
        <v>0</v>
      </c>
      <c r="D20" s="5">
        <v>0</v>
      </c>
      <c r="E20" s="5">
        <v>0</v>
      </c>
      <c r="F20" s="5">
        <v>50</v>
      </c>
      <c r="G20" s="5">
        <v>760</v>
      </c>
      <c r="H20" s="5">
        <v>0</v>
      </c>
      <c r="I20" s="5">
        <v>0</v>
      </c>
    </row>
    <row r="21" spans="1:9" ht="20.25" customHeight="1">
      <c r="A21" s="14" t="s">
        <v>110</v>
      </c>
      <c r="B21" s="4">
        <f aca="true" t="shared" si="0" ref="B21:I21">SUM(B7:B20)</f>
        <v>4858</v>
      </c>
      <c r="C21" s="4">
        <f t="shared" si="0"/>
        <v>0</v>
      </c>
      <c r="D21" s="4">
        <f t="shared" si="0"/>
        <v>0</v>
      </c>
      <c r="E21" s="4">
        <f t="shared" si="0"/>
        <v>70088</v>
      </c>
      <c r="F21" s="4">
        <f t="shared" si="0"/>
        <v>22616</v>
      </c>
      <c r="G21" s="4">
        <f t="shared" si="0"/>
        <v>16576</v>
      </c>
      <c r="H21" s="4">
        <f t="shared" si="0"/>
        <v>193</v>
      </c>
      <c r="I21" s="4">
        <f t="shared" si="0"/>
        <v>0</v>
      </c>
    </row>
    <row r="22" ht="20.25" customHeight="1"/>
    <row r="23" spans="1:14" ht="20.25" customHeight="1">
      <c r="A23" s="24" t="s">
        <v>111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12" customFormat="1" ht="75" customHeight="1">
      <c r="A24" s="11" t="s">
        <v>73</v>
      </c>
      <c r="B24" s="11" t="s">
        <v>112</v>
      </c>
      <c r="C24" s="11" t="s">
        <v>113</v>
      </c>
      <c r="D24" s="11" t="s">
        <v>114</v>
      </c>
      <c r="E24" s="11" t="s">
        <v>115</v>
      </c>
      <c r="F24" s="11" t="s">
        <v>116</v>
      </c>
      <c r="G24" s="11" t="s">
        <v>117</v>
      </c>
      <c r="H24" s="11" t="s">
        <v>118</v>
      </c>
      <c r="I24" s="11" t="s">
        <v>119</v>
      </c>
      <c r="J24" s="11" t="s">
        <v>120</v>
      </c>
      <c r="K24" s="11" t="s">
        <v>121</v>
      </c>
      <c r="L24" s="11" t="s">
        <v>122</v>
      </c>
      <c r="M24" s="11" t="s">
        <v>123</v>
      </c>
      <c r="N24" s="11" t="s">
        <v>124</v>
      </c>
    </row>
    <row r="25" spans="1:14" ht="20.25" customHeight="1">
      <c r="A25" s="4" t="s">
        <v>75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13591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20.25" customHeight="1">
      <c r="A26" s="4" t="s">
        <v>77</v>
      </c>
      <c r="B26" s="5">
        <v>0</v>
      </c>
      <c r="C26" s="5">
        <v>0</v>
      </c>
      <c r="D26" s="5">
        <v>0</v>
      </c>
      <c r="E26" s="5">
        <v>1200</v>
      </c>
      <c r="F26" s="5">
        <v>1913</v>
      </c>
      <c r="G26" s="5">
        <v>300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1650</v>
      </c>
    </row>
    <row r="27" spans="1:14" ht="20.25" customHeight="1">
      <c r="A27" s="4" t="s">
        <v>78</v>
      </c>
      <c r="B27" s="5">
        <v>0</v>
      </c>
      <c r="C27" s="5">
        <v>186</v>
      </c>
      <c r="D27" s="5">
        <v>0</v>
      </c>
      <c r="E27" s="5">
        <v>960</v>
      </c>
      <c r="F27" s="5">
        <v>3443</v>
      </c>
      <c r="G27" s="5">
        <v>802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1782</v>
      </c>
    </row>
    <row r="28" spans="1:14" ht="20.25" customHeight="1">
      <c r="A28" s="4" t="s">
        <v>79</v>
      </c>
      <c r="B28" s="5">
        <v>0</v>
      </c>
      <c r="C28" s="5">
        <v>167</v>
      </c>
      <c r="D28" s="5">
        <v>0</v>
      </c>
      <c r="E28" s="5">
        <v>1200</v>
      </c>
      <c r="F28" s="5">
        <v>1766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1129</v>
      </c>
    </row>
    <row r="29" spans="1:14" ht="20.25" customHeight="1">
      <c r="A29" s="4" t="s">
        <v>80</v>
      </c>
      <c r="B29" s="5">
        <v>0</v>
      </c>
      <c r="C29" s="5">
        <v>113</v>
      </c>
      <c r="D29" s="5">
        <v>0</v>
      </c>
      <c r="E29" s="5">
        <v>2400</v>
      </c>
      <c r="F29" s="5">
        <v>3531</v>
      </c>
      <c r="G29" s="5">
        <v>857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295</v>
      </c>
    </row>
    <row r="30" spans="1:14" ht="20.25" customHeight="1">
      <c r="A30" s="4" t="s">
        <v>81</v>
      </c>
      <c r="B30" s="5">
        <v>0</v>
      </c>
      <c r="C30" s="5">
        <v>346</v>
      </c>
      <c r="D30" s="5">
        <v>0</v>
      </c>
      <c r="E30" s="5">
        <v>3600</v>
      </c>
      <c r="F30" s="5">
        <v>5297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118</v>
      </c>
    </row>
    <row r="31" spans="1:14" ht="20.25" customHeight="1">
      <c r="A31" s="4" t="s">
        <v>82</v>
      </c>
      <c r="B31" s="5">
        <v>0</v>
      </c>
      <c r="C31" s="5">
        <v>91</v>
      </c>
      <c r="D31" s="5">
        <v>0</v>
      </c>
      <c r="E31" s="5">
        <v>0</v>
      </c>
      <c r="F31" s="5">
        <v>1766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506</v>
      </c>
    </row>
    <row r="32" spans="1:14" ht="20.25" customHeight="1">
      <c r="A32" s="4" t="s">
        <v>83</v>
      </c>
      <c r="B32" s="5">
        <v>0</v>
      </c>
      <c r="C32" s="5">
        <v>899</v>
      </c>
      <c r="D32" s="5">
        <v>0</v>
      </c>
      <c r="E32" s="5">
        <v>7800</v>
      </c>
      <c r="F32" s="5">
        <v>14181</v>
      </c>
      <c r="G32" s="5">
        <v>445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4245</v>
      </c>
    </row>
    <row r="33" spans="1:14" ht="20.25" customHeight="1">
      <c r="A33" s="4" t="s">
        <v>84</v>
      </c>
      <c r="B33" s="5">
        <v>0</v>
      </c>
      <c r="C33" s="5">
        <v>868</v>
      </c>
      <c r="D33" s="5">
        <v>0</v>
      </c>
      <c r="E33" s="5">
        <v>467</v>
      </c>
      <c r="F33" s="5">
        <v>2374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1759</v>
      </c>
    </row>
    <row r="34" spans="1:14" ht="20.25" customHeight="1">
      <c r="A34" s="4" t="s">
        <v>85</v>
      </c>
      <c r="B34" s="5">
        <v>0</v>
      </c>
      <c r="C34" s="5">
        <v>1300</v>
      </c>
      <c r="D34" s="5">
        <v>0</v>
      </c>
      <c r="E34" s="5">
        <v>0</v>
      </c>
      <c r="F34" s="5">
        <v>3237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1710</v>
      </c>
    </row>
    <row r="35" spans="1:14" ht="20.25" customHeight="1">
      <c r="A35" s="4" t="s">
        <v>86</v>
      </c>
      <c r="B35" s="5">
        <v>0</v>
      </c>
      <c r="C35" s="5">
        <v>0</v>
      </c>
      <c r="D35" s="5">
        <v>0</v>
      </c>
      <c r="E35" s="5">
        <v>0</v>
      </c>
      <c r="F35" s="5">
        <v>4677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1225</v>
      </c>
    </row>
    <row r="36" spans="1:14" ht="20.25" customHeight="1">
      <c r="A36" s="4" t="s">
        <v>87</v>
      </c>
      <c r="B36" s="5">
        <v>0</v>
      </c>
      <c r="C36" s="5">
        <v>347</v>
      </c>
      <c r="D36" s="5">
        <v>0</v>
      </c>
      <c r="E36" s="5">
        <v>0</v>
      </c>
      <c r="F36" s="5">
        <v>1619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20.25" customHeight="1">
      <c r="A37" s="4" t="s">
        <v>88</v>
      </c>
      <c r="B37" s="5">
        <v>0</v>
      </c>
      <c r="C37" s="5">
        <v>567</v>
      </c>
      <c r="D37" s="5">
        <v>0</v>
      </c>
      <c r="E37" s="5">
        <v>0</v>
      </c>
      <c r="F37" s="5">
        <v>2590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872</v>
      </c>
    </row>
    <row r="38" spans="1:14" ht="20.25" customHeight="1">
      <c r="A38" s="14" t="s">
        <v>110</v>
      </c>
      <c r="B38" s="4">
        <f aca="true" t="shared" si="1" ref="B38:N38">SUM(B25:B37)</f>
        <v>0</v>
      </c>
      <c r="C38" s="4">
        <f t="shared" si="1"/>
        <v>4884</v>
      </c>
      <c r="D38" s="4">
        <f t="shared" si="1"/>
        <v>0</v>
      </c>
      <c r="E38" s="4">
        <f t="shared" si="1"/>
        <v>17627</v>
      </c>
      <c r="F38" s="4">
        <f t="shared" si="1"/>
        <v>46394</v>
      </c>
      <c r="G38" s="4">
        <f t="shared" si="1"/>
        <v>2404</v>
      </c>
      <c r="H38" s="4">
        <f t="shared" si="1"/>
        <v>13591</v>
      </c>
      <c r="I38" s="4">
        <f t="shared" si="1"/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4">
        <f t="shared" si="1"/>
        <v>15291</v>
      </c>
    </row>
    <row r="39" ht="20.25" customHeight="1"/>
    <row r="40" ht="20.25" customHeight="1"/>
    <row r="41" spans="1:5" s="12" customFormat="1" ht="31.5" customHeight="1">
      <c r="A41" s="23" t="s">
        <v>125</v>
      </c>
      <c r="B41" s="23"/>
      <c r="C41" s="23"/>
      <c r="D41" s="23"/>
      <c r="E41" s="23"/>
    </row>
    <row r="42" spans="1:5" s="12" customFormat="1" ht="31.5" customHeight="1">
      <c r="A42" s="11" t="s">
        <v>126</v>
      </c>
      <c r="B42" s="11" t="s">
        <v>127</v>
      </c>
      <c r="C42" s="11" t="s">
        <v>128</v>
      </c>
      <c r="D42" s="11" t="s">
        <v>129</v>
      </c>
      <c r="E42" s="11" t="s">
        <v>110</v>
      </c>
    </row>
    <row r="43" spans="1:5" ht="20.25" customHeight="1">
      <c r="A43" s="4" t="s">
        <v>75</v>
      </c>
      <c r="B43" s="4">
        <f>19553</f>
        <v>19553</v>
      </c>
      <c r="C43" s="4">
        <f>13591</f>
        <v>13591</v>
      </c>
      <c r="D43" s="4">
        <f>0</f>
        <v>0</v>
      </c>
      <c r="E43" s="4">
        <f>SUM(B7:I7,SUM(B25:N25))</f>
        <v>33144</v>
      </c>
    </row>
    <row r="44" spans="1:5" ht="20.25" customHeight="1">
      <c r="A44" s="4" t="s">
        <v>76</v>
      </c>
      <c r="B44" s="4">
        <f>20375</f>
        <v>20375</v>
      </c>
      <c r="C44" s="4">
        <f>0</f>
        <v>0</v>
      </c>
      <c r="D44" s="4">
        <f>0</f>
        <v>0</v>
      </c>
      <c r="E44" s="4">
        <f>SUM(B8:I8)</f>
        <v>20375</v>
      </c>
    </row>
    <row r="45" spans="1:5" ht="20.25" customHeight="1">
      <c r="A45" s="4" t="s">
        <v>77</v>
      </c>
      <c r="B45" s="4">
        <f>26850</f>
        <v>26850</v>
      </c>
      <c r="C45" s="4">
        <f>3413</f>
        <v>3413</v>
      </c>
      <c r="D45" s="4">
        <f>1650</f>
        <v>1650</v>
      </c>
      <c r="E45" s="4">
        <f aca="true" t="shared" si="2" ref="E45:E56">SUM(B9:I9,SUM(B26:N26))</f>
        <v>31913</v>
      </c>
    </row>
    <row r="46" spans="1:5" ht="20.25" customHeight="1">
      <c r="A46" s="4" t="s">
        <v>78</v>
      </c>
      <c r="B46" s="4">
        <f>31727</f>
        <v>31727</v>
      </c>
      <c r="C46" s="4">
        <f>5391</f>
        <v>5391</v>
      </c>
      <c r="D46" s="4">
        <f>1782</f>
        <v>1782</v>
      </c>
      <c r="E46" s="4">
        <f t="shared" si="2"/>
        <v>38900</v>
      </c>
    </row>
    <row r="47" spans="1:5" ht="20.25" customHeight="1">
      <c r="A47" s="4" t="s">
        <v>79</v>
      </c>
      <c r="B47" s="4">
        <f>689</f>
        <v>689</v>
      </c>
      <c r="C47" s="4">
        <f>3133</f>
        <v>3133</v>
      </c>
      <c r="D47" s="4">
        <f>1129</f>
        <v>1129</v>
      </c>
      <c r="E47" s="4">
        <f t="shared" si="2"/>
        <v>4951</v>
      </c>
    </row>
    <row r="48" spans="1:5" ht="20.25" customHeight="1">
      <c r="A48" s="4" t="s">
        <v>80</v>
      </c>
      <c r="B48" s="4">
        <f>1411</f>
        <v>1411</v>
      </c>
      <c r="C48" s="4">
        <f>6901</f>
        <v>6901</v>
      </c>
      <c r="D48" s="4">
        <f>295</f>
        <v>295</v>
      </c>
      <c r="E48" s="4">
        <f t="shared" si="2"/>
        <v>8607</v>
      </c>
    </row>
    <row r="49" spans="1:5" ht="20.25" customHeight="1">
      <c r="A49" s="4" t="s">
        <v>81</v>
      </c>
      <c r="B49" s="4">
        <f>2090</f>
        <v>2090</v>
      </c>
      <c r="C49" s="4">
        <f>9243</f>
        <v>9243</v>
      </c>
      <c r="D49" s="4">
        <f>118</f>
        <v>118</v>
      </c>
      <c r="E49" s="4">
        <f t="shared" si="2"/>
        <v>11451</v>
      </c>
    </row>
    <row r="50" spans="1:5" ht="20.25" customHeight="1">
      <c r="A50" s="4" t="s">
        <v>82</v>
      </c>
      <c r="B50" s="4">
        <f>699</f>
        <v>699</v>
      </c>
      <c r="C50" s="4">
        <f>1857</f>
        <v>1857</v>
      </c>
      <c r="D50" s="4">
        <f>506</f>
        <v>506</v>
      </c>
      <c r="E50" s="4">
        <f t="shared" si="2"/>
        <v>3062</v>
      </c>
    </row>
    <row r="51" spans="1:5" ht="20.25" customHeight="1">
      <c r="A51" s="4" t="s">
        <v>83</v>
      </c>
      <c r="B51" s="4">
        <f>5332</f>
        <v>5332</v>
      </c>
      <c r="C51" s="4">
        <f>23325</f>
        <v>23325</v>
      </c>
      <c r="D51" s="4">
        <f>4245</f>
        <v>4245</v>
      </c>
      <c r="E51" s="4">
        <f t="shared" si="2"/>
        <v>32902</v>
      </c>
    </row>
    <row r="52" spans="1:5" ht="20.25" customHeight="1">
      <c r="A52" s="4" t="s">
        <v>84</v>
      </c>
      <c r="B52" s="4">
        <f>1060</f>
        <v>1060</v>
      </c>
      <c r="C52" s="4">
        <f>3709</f>
        <v>3709</v>
      </c>
      <c r="D52" s="4">
        <f>1759</f>
        <v>1759</v>
      </c>
      <c r="E52" s="4">
        <f t="shared" si="2"/>
        <v>6528</v>
      </c>
    </row>
    <row r="53" spans="1:5" ht="20.25" customHeight="1">
      <c r="A53" s="4" t="s">
        <v>85</v>
      </c>
      <c r="B53" s="4">
        <f>1379</f>
        <v>1379</v>
      </c>
      <c r="C53" s="4">
        <f>4537</f>
        <v>4537</v>
      </c>
      <c r="D53" s="4">
        <f>1710</f>
        <v>1710</v>
      </c>
      <c r="E53" s="4">
        <f t="shared" si="2"/>
        <v>7626</v>
      </c>
    </row>
    <row r="54" spans="1:5" ht="20.25" customHeight="1">
      <c r="A54" s="4" t="s">
        <v>86</v>
      </c>
      <c r="B54" s="4">
        <f>1561</f>
        <v>1561</v>
      </c>
      <c r="C54" s="4">
        <f>4677</f>
        <v>4677</v>
      </c>
      <c r="D54" s="4">
        <f>1225</f>
        <v>1225</v>
      </c>
      <c r="E54" s="4">
        <f t="shared" si="2"/>
        <v>7463</v>
      </c>
    </row>
    <row r="55" spans="1:5" ht="20.25" customHeight="1">
      <c r="A55" s="4" t="s">
        <v>87</v>
      </c>
      <c r="B55" s="4">
        <f>587</f>
        <v>587</v>
      </c>
      <c r="C55" s="4">
        <f>1966</f>
        <v>1966</v>
      </c>
      <c r="D55" s="4">
        <f>0</f>
        <v>0</v>
      </c>
      <c r="E55" s="4">
        <f t="shared" si="2"/>
        <v>2553</v>
      </c>
    </row>
    <row r="56" spans="1:5" ht="20.25" customHeight="1">
      <c r="A56" s="4" t="s">
        <v>88</v>
      </c>
      <c r="B56" s="4">
        <f>1018</f>
        <v>1018</v>
      </c>
      <c r="C56" s="4">
        <f>3157</f>
        <v>3157</v>
      </c>
      <c r="D56" s="4">
        <f>872</f>
        <v>872</v>
      </c>
      <c r="E56" s="4">
        <f t="shared" si="2"/>
        <v>5047</v>
      </c>
    </row>
    <row r="57" spans="1:5" ht="20.25" customHeight="1">
      <c r="A57" s="25" t="s">
        <v>110</v>
      </c>
      <c r="B57" s="26"/>
      <c r="C57" s="26"/>
      <c r="D57" s="27"/>
      <c r="E57" s="4">
        <f>SUM(E43:E56)</f>
        <v>214522</v>
      </c>
    </row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</sheetData>
  <sheetProtection/>
  <mergeCells count="4">
    <mergeCell ref="A5:I5"/>
    <mergeCell ref="A23:N23"/>
    <mergeCell ref="A41:E41"/>
    <mergeCell ref="A57:D57"/>
  </mergeCells>
  <printOptions/>
  <pageMargins left="0.75" right="0.75" top="1" bottom="1" header="0.5" footer="0.5"/>
  <pageSetup fitToHeight="0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17" customWidth="1"/>
    <col min="2" max="2" width="13.8515625" style="0" customWidth="1"/>
  </cols>
  <sheetData>
    <row r="1" ht="36">
      <c r="A1" s="15" t="s">
        <v>130</v>
      </c>
    </row>
    <row r="2" ht="18" customHeight="1">
      <c r="A2" s="16"/>
    </row>
    <row r="3" spans="1:2" ht="18" customHeight="1">
      <c r="A3" s="18" t="s">
        <v>131</v>
      </c>
      <c r="B3" s="4" t="s">
        <v>99</v>
      </c>
    </row>
    <row r="4" spans="1:2" ht="18" customHeight="1">
      <c r="A4" s="19" t="s">
        <v>132</v>
      </c>
      <c r="B4" s="7">
        <v>11218</v>
      </c>
    </row>
    <row r="5" spans="1:2" ht="18" customHeight="1">
      <c r="A5" s="19" t="s">
        <v>133</v>
      </c>
      <c r="B5" s="7">
        <v>0</v>
      </c>
    </row>
    <row r="6" spans="1:2" ht="18" customHeight="1">
      <c r="A6" s="19" t="s">
        <v>134</v>
      </c>
      <c r="B6" s="7">
        <v>0</v>
      </c>
    </row>
    <row r="7" spans="1:2" ht="18" customHeight="1">
      <c r="A7" s="19" t="s">
        <v>135</v>
      </c>
      <c r="B7" s="7">
        <v>300</v>
      </c>
    </row>
    <row r="8" spans="1:2" ht="18" customHeight="1">
      <c r="A8" s="19" t="s">
        <v>136</v>
      </c>
      <c r="B8" s="7">
        <v>0</v>
      </c>
    </row>
    <row r="9" spans="1:2" ht="18" customHeight="1">
      <c r="A9" s="19" t="s">
        <v>137</v>
      </c>
      <c r="B9" s="7">
        <v>0</v>
      </c>
    </row>
    <row r="10" spans="1:2" ht="27" customHeight="1">
      <c r="A10" s="19" t="s">
        <v>138</v>
      </c>
      <c r="B10" s="7">
        <v>0</v>
      </c>
    </row>
    <row r="11" spans="1:2" ht="18" customHeight="1">
      <c r="A11" s="19" t="s">
        <v>139</v>
      </c>
      <c r="B11" s="7">
        <v>3200</v>
      </c>
    </row>
    <row r="12" spans="1:2" ht="27" customHeight="1">
      <c r="A12" s="19" t="s">
        <v>140</v>
      </c>
      <c r="B12" s="7">
        <v>0</v>
      </c>
    </row>
    <row r="13" spans="1:2" ht="29.25" customHeight="1">
      <c r="A13" s="19" t="s">
        <v>141</v>
      </c>
      <c r="B13" s="7">
        <v>4289</v>
      </c>
    </row>
    <row r="14" spans="1:2" ht="27.75" customHeight="1">
      <c r="A14" s="19" t="s">
        <v>142</v>
      </c>
      <c r="B14" s="7">
        <v>112077</v>
      </c>
    </row>
    <row r="15" spans="1:2" ht="18" customHeight="1">
      <c r="A15" s="19" t="s">
        <v>143</v>
      </c>
      <c r="B15" s="7">
        <v>23415</v>
      </c>
    </row>
    <row r="16" spans="1:2" ht="18" customHeight="1">
      <c r="A16" s="19" t="s">
        <v>144</v>
      </c>
      <c r="B16" s="7">
        <v>2423</v>
      </c>
    </row>
    <row r="17" spans="1:2" ht="28.5" customHeight="1">
      <c r="A17" s="19" t="s">
        <v>145</v>
      </c>
      <c r="B17" s="7">
        <v>0</v>
      </c>
    </row>
    <row r="18" spans="1:2" ht="18" customHeight="1">
      <c r="A18" s="19" t="s">
        <v>146</v>
      </c>
      <c r="B18" s="7">
        <v>812</v>
      </c>
    </row>
    <row r="19" spans="1:2" ht="30" customHeight="1">
      <c r="A19" s="19" t="s">
        <v>147</v>
      </c>
      <c r="B19" s="7">
        <v>0</v>
      </c>
    </row>
    <row r="20" spans="1:2" ht="27" customHeight="1">
      <c r="A20" s="19" t="s">
        <v>148</v>
      </c>
      <c r="B20" s="7">
        <v>227480</v>
      </c>
    </row>
    <row r="21" spans="1:2" ht="27.75" customHeight="1">
      <c r="A21" s="19" t="s">
        <v>149</v>
      </c>
      <c r="B21" s="7">
        <v>32289</v>
      </c>
    </row>
    <row r="22" spans="1:2" ht="18" customHeight="1">
      <c r="A22" s="19" t="s">
        <v>150</v>
      </c>
      <c r="B22" s="7">
        <v>80931</v>
      </c>
    </row>
    <row r="23" spans="1:2" ht="18" customHeight="1">
      <c r="A23" s="19" t="s">
        <v>151</v>
      </c>
      <c r="B23" s="7">
        <v>0</v>
      </c>
    </row>
    <row r="24" spans="1:2" ht="18" customHeight="1">
      <c r="A24" s="19" t="s">
        <v>152</v>
      </c>
      <c r="B24" s="7">
        <v>12737</v>
      </c>
    </row>
    <row r="25" spans="1:2" ht="27.75" customHeight="1">
      <c r="A25" s="19" t="s">
        <v>153</v>
      </c>
      <c r="B25" s="7">
        <v>0</v>
      </c>
    </row>
    <row r="26" spans="1:2" ht="18" customHeight="1">
      <c r="A26" s="19" t="s">
        <v>154</v>
      </c>
      <c r="B26" s="7">
        <v>0</v>
      </c>
    </row>
    <row r="27" spans="1:2" ht="18" customHeight="1">
      <c r="A27" s="19" t="s">
        <v>155</v>
      </c>
      <c r="B27" s="7">
        <v>0</v>
      </c>
    </row>
    <row r="28" spans="1:2" ht="27.75" customHeight="1">
      <c r="A28" s="19" t="s">
        <v>156</v>
      </c>
      <c r="B28" s="7">
        <v>67929</v>
      </c>
    </row>
    <row r="29" spans="1:2" ht="18" customHeight="1">
      <c r="A29" s="19" t="s">
        <v>157</v>
      </c>
      <c r="B29" s="7">
        <v>14672</v>
      </c>
    </row>
    <row r="30" spans="1:2" ht="18" customHeight="1">
      <c r="A30" s="19"/>
      <c r="B30" s="5"/>
    </row>
    <row r="31" spans="1:2" ht="18" customHeight="1">
      <c r="A31" s="18" t="s">
        <v>74</v>
      </c>
      <c r="B31" s="20">
        <v>428570</v>
      </c>
    </row>
    <row r="32" spans="1:2" ht="12.75">
      <c r="A32" s="28" t="s">
        <v>158</v>
      </c>
      <c r="B32" s="29"/>
    </row>
    <row r="33" spans="1:2" ht="95.25" customHeight="1">
      <c r="A33" s="30" t="s">
        <v>194</v>
      </c>
      <c r="B33" s="31"/>
    </row>
  </sheetData>
  <sheetProtection/>
  <mergeCells count="2">
    <mergeCell ref="A32:B32"/>
    <mergeCell ref="A33:B33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8515625" style="17" customWidth="1"/>
    <col min="2" max="3" width="12.00390625" style="0" customWidth="1"/>
  </cols>
  <sheetData>
    <row r="1" ht="18">
      <c r="A1" s="15" t="s">
        <v>159</v>
      </c>
    </row>
    <row r="2" ht="30" customHeight="1"/>
    <row r="3" spans="1:3" ht="24.75" customHeight="1">
      <c r="A3" s="32" t="s">
        <v>160</v>
      </c>
      <c r="B3" s="33"/>
      <c r="C3" s="34"/>
    </row>
    <row r="4" spans="1:3" ht="24.75" customHeight="1">
      <c r="A4" s="18" t="s">
        <v>131</v>
      </c>
      <c r="B4" s="24" t="s">
        <v>161</v>
      </c>
      <c r="C4" s="24"/>
    </row>
    <row r="5" spans="1:3" ht="24.75" customHeight="1">
      <c r="A5" s="19"/>
      <c r="B5" s="13" t="s">
        <v>162</v>
      </c>
      <c r="C5" s="13" t="s">
        <v>163</v>
      </c>
    </row>
    <row r="6" spans="1:3" ht="24.75" customHeight="1">
      <c r="A6" s="21" t="s">
        <v>164</v>
      </c>
      <c r="B6" s="22" t="s">
        <v>11</v>
      </c>
      <c r="C6" s="22" t="s">
        <v>11</v>
      </c>
    </row>
    <row r="7" spans="1:3" ht="24.75" customHeight="1">
      <c r="A7" s="18" t="s">
        <v>165</v>
      </c>
      <c r="B7" s="4" t="s">
        <v>11</v>
      </c>
      <c r="C7" s="4" t="s">
        <v>11</v>
      </c>
    </row>
    <row r="8" spans="1:3" ht="24.75" customHeight="1">
      <c r="A8" s="19" t="s">
        <v>166</v>
      </c>
      <c r="B8" s="7">
        <v>102236</v>
      </c>
      <c r="C8" s="7">
        <v>0</v>
      </c>
    </row>
    <row r="9" spans="1:3" ht="24.75" customHeight="1">
      <c r="A9" s="19" t="s">
        <v>167</v>
      </c>
      <c r="B9" s="7">
        <v>10520</v>
      </c>
      <c r="C9" s="7">
        <v>0</v>
      </c>
    </row>
    <row r="10" spans="1:3" ht="24.75" customHeight="1">
      <c r="A10" s="19" t="s">
        <v>168</v>
      </c>
      <c r="B10" s="7">
        <v>4846</v>
      </c>
      <c r="C10" s="7">
        <v>0</v>
      </c>
    </row>
    <row r="11" spans="1:3" ht="24.75" customHeight="1">
      <c r="A11" s="19" t="s">
        <v>169</v>
      </c>
      <c r="B11" s="7">
        <v>-1738</v>
      </c>
      <c r="C11" s="7">
        <v>0</v>
      </c>
    </row>
    <row r="12" spans="1:3" ht="24.75" customHeight="1">
      <c r="A12" s="19" t="s">
        <v>170</v>
      </c>
      <c r="B12" s="7">
        <v>-1605</v>
      </c>
      <c r="C12" s="7">
        <v>0</v>
      </c>
    </row>
    <row r="13" spans="1:3" ht="24.75" customHeight="1">
      <c r="A13" s="19" t="s">
        <v>171</v>
      </c>
      <c r="B13" s="7" t="s">
        <v>172</v>
      </c>
      <c r="C13" s="7" t="s">
        <v>72</v>
      </c>
    </row>
    <row r="14" spans="1:3" ht="24.75" customHeight="1">
      <c r="A14" s="18" t="s">
        <v>173</v>
      </c>
      <c r="B14" s="4" t="s">
        <v>11</v>
      </c>
      <c r="C14" s="4" t="s">
        <v>11</v>
      </c>
    </row>
    <row r="15" spans="1:3" ht="24.75" customHeight="1">
      <c r="A15" s="19" t="s">
        <v>174</v>
      </c>
      <c r="B15" s="7">
        <v>2500</v>
      </c>
      <c r="C15" s="7">
        <v>0</v>
      </c>
    </row>
    <row r="16" spans="1:3" ht="24.75" customHeight="1">
      <c r="A16" s="19" t="s">
        <v>175</v>
      </c>
      <c r="B16" s="7">
        <v>9500</v>
      </c>
      <c r="C16" s="7">
        <v>0</v>
      </c>
    </row>
    <row r="17" spans="1:3" ht="24.75" customHeight="1">
      <c r="A17" s="19" t="s">
        <v>176</v>
      </c>
      <c r="B17" s="7">
        <v>5500</v>
      </c>
      <c r="C17" s="7">
        <v>0</v>
      </c>
    </row>
    <row r="18" spans="1:3" ht="24.75" customHeight="1">
      <c r="A18" s="19" t="s">
        <v>177</v>
      </c>
      <c r="B18" s="7">
        <v>13269</v>
      </c>
      <c r="C18" s="7">
        <v>0</v>
      </c>
    </row>
    <row r="19" spans="1:3" ht="24.75" customHeight="1">
      <c r="A19" s="19" t="s">
        <v>178</v>
      </c>
      <c r="B19" s="7" t="s">
        <v>179</v>
      </c>
      <c r="C19" s="7" t="s">
        <v>72</v>
      </c>
    </row>
    <row r="20" spans="1:3" ht="24.75" customHeight="1">
      <c r="A20" s="19" t="s">
        <v>180</v>
      </c>
      <c r="B20" s="7" t="s">
        <v>181</v>
      </c>
      <c r="C20" s="7" t="s">
        <v>72</v>
      </c>
    </row>
    <row r="21" spans="1:3" ht="24.75" customHeight="1">
      <c r="A21" s="21" t="s">
        <v>164</v>
      </c>
      <c r="B21" s="22" t="s">
        <v>11</v>
      </c>
      <c r="C21" s="22" t="s">
        <v>11</v>
      </c>
    </row>
    <row r="22" spans="1:3" ht="24.75" customHeight="1">
      <c r="A22" s="18" t="s">
        <v>182</v>
      </c>
      <c r="B22" s="4" t="s">
        <v>11</v>
      </c>
      <c r="C22" s="4" t="s">
        <v>11</v>
      </c>
    </row>
    <row r="23" spans="1:3" ht="24.75" customHeight="1">
      <c r="A23" s="19" t="s">
        <v>183</v>
      </c>
      <c r="B23" s="7">
        <v>0</v>
      </c>
      <c r="C23" s="7">
        <v>15267</v>
      </c>
    </row>
    <row r="24" spans="1:3" ht="24.75" customHeight="1">
      <c r="A24" s="19" t="s">
        <v>184</v>
      </c>
      <c r="B24" s="7">
        <v>0</v>
      </c>
      <c r="C24" s="7">
        <v>23836</v>
      </c>
    </row>
    <row r="25" spans="1:3" ht="24.75" customHeight="1">
      <c r="A25" s="19" t="s">
        <v>185</v>
      </c>
      <c r="B25" s="7">
        <v>0</v>
      </c>
      <c r="C25" s="7">
        <v>4180</v>
      </c>
    </row>
    <row r="26" spans="1:3" ht="24.75" customHeight="1">
      <c r="A26" s="19" t="s">
        <v>186</v>
      </c>
      <c r="B26" s="7" t="s">
        <v>72</v>
      </c>
      <c r="C26" s="7" t="s">
        <v>187</v>
      </c>
    </row>
    <row r="27" spans="1:3" ht="24.75" customHeight="1">
      <c r="A27" s="18" t="s">
        <v>188</v>
      </c>
      <c r="B27" s="4" t="s">
        <v>11</v>
      </c>
      <c r="C27" s="4" t="s">
        <v>11</v>
      </c>
    </row>
    <row r="28" spans="1:3" ht="24.75" customHeight="1">
      <c r="A28" s="19" t="s">
        <v>189</v>
      </c>
      <c r="B28" s="7">
        <v>0</v>
      </c>
      <c r="C28" s="7">
        <v>19508</v>
      </c>
    </row>
    <row r="29" spans="1:3" ht="24.75" customHeight="1">
      <c r="A29" s="19" t="s">
        <v>190</v>
      </c>
      <c r="B29" s="7">
        <v>0</v>
      </c>
      <c r="C29" s="7">
        <v>51797</v>
      </c>
    </row>
    <row r="30" spans="1:3" ht="24.75" customHeight="1">
      <c r="A30" s="19" t="s">
        <v>191</v>
      </c>
      <c r="B30" s="7" t="s">
        <v>72</v>
      </c>
      <c r="C30" s="7" t="s">
        <v>192</v>
      </c>
    </row>
    <row r="31" spans="1:3" ht="24.75" customHeight="1">
      <c r="A31" s="19" t="s">
        <v>180</v>
      </c>
      <c r="B31" s="7" t="s">
        <v>72</v>
      </c>
      <c r="C31" s="7" t="s">
        <v>193</v>
      </c>
    </row>
    <row r="32" spans="1:3" ht="24.75" customHeight="1">
      <c r="A32" s="18" t="s">
        <v>110</v>
      </c>
      <c r="B32" s="8">
        <f>SUM(B6:B31)</f>
        <v>145028</v>
      </c>
      <c r="C32" s="8">
        <f>SUM(C6:C31)</f>
        <v>114588</v>
      </c>
    </row>
  </sheetData>
  <sheetProtection/>
  <mergeCells count="2">
    <mergeCell ref="B4:C4"/>
    <mergeCell ref="A3:C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</dc:creator>
  <cp:keywords/>
  <dc:description/>
  <cp:lastModifiedBy>Simone Proietti</cp:lastModifiedBy>
  <cp:lastPrinted>2020-05-12T07:32:06Z</cp:lastPrinted>
  <dcterms:created xsi:type="dcterms:W3CDTF">2020-05-11T14:26:11Z</dcterms:created>
  <dcterms:modified xsi:type="dcterms:W3CDTF">2020-05-12T07:32:15Z</dcterms:modified>
  <cp:category/>
  <cp:version/>
  <cp:contentType/>
  <cp:contentStatus/>
</cp:coreProperties>
</file>