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t12" sheetId="2" r:id="rId2"/>
    <sheet name="t13" sheetId="3" r:id="rId3"/>
    <sheet name="t14" sheetId="4" r:id="rId4"/>
    <sheet name="t15" sheetId="5" r:id="rId5"/>
  </sheets>
  <definedNames/>
  <calcPr fullCalcOnLoad="1"/>
</workbook>
</file>

<file path=xl/sharedStrings.xml><?xml version="1.0" encoding="utf-8"?>
<sst xmlns="http://schemas.openxmlformats.org/spreadsheetml/2006/main" count="437" uniqueCount="220">
  <si>
    <t>Stampa  Intero Modello  in data : 21/9/2019</t>
  </si>
  <si>
    <t xml:space="preserve">Tipo Rilevazione : </t>
  </si>
  <si>
    <t>CONSUNTIVAZIONE SPESE</t>
  </si>
  <si>
    <t xml:space="preserve">Anno : </t>
  </si>
  <si>
    <t>2018</t>
  </si>
  <si>
    <t xml:space="preserve">Tipo Istituzione : </t>
  </si>
  <si>
    <t>COMUNI</t>
  </si>
  <si>
    <t xml:space="preserve">Istituzione : </t>
  </si>
  <si>
    <t>7622 - TREVI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</si>
  <si>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</si>
  <si>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</si>
  <si>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</si>
  <si>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</si>
  <si>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</si>
  <si>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</si>
  <si>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</si>
  <si>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</si>
  <si>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</si>
  <si>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</si>
  <si>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</si>
  <si>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</si>
  <si>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T1sd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</si>
  <si>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</si>
  <si>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</si>
  <si>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</si>
  <si>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</si>
  <si>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</si>
  <si>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</si>
  <si>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</si>
  <si>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</si>
  <si>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</si>
  <si>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</si>
  <si>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</si>
  <si>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</si>
  <si>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</si>
  <si>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</si>
  <si>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</si>
  <si>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</si>
  <si>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</si>
  <si>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SICI</t>
  </si>
  <si>
    <t>Tab.Ric.</t>
  </si>
  <si>
    <t>Tenute all'invio</t>
  </si>
  <si>
    <t>X</t>
  </si>
  <si>
    <t>Dichiarate</t>
  </si>
  <si>
    <t>Inviate</t>
  </si>
  <si>
    <t>Il Modello inviato risulta certificato in data : 20/09/2019</t>
  </si>
  <si>
    <t>Il Modello inviato è stato certificato la prima volta in data : 19/06/2019</t>
  </si>
  <si>
    <t>Riepilogo Anomalie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</si>
  <si>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</si>
  <si>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</si>
  <si>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</si>
  <si>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</si>
  <si>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</si>
  <si>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</si>
  <si>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</si>
  <si>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</si>
  <si>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</si>
  <si>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</si>
  <si>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Stato</t>
  </si>
  <si>
    <t>NO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</si>
  <si>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</si>
  <si>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</si>
  <si>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</si>
  <si>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</si>
  <si>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</si>
  <si>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</si>
  <si>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</si>
  <si>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</si>
  <si>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</si>
  <si>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</si>
  <si>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IN11</t>
  </si>
  <si>
    <t>IN12</t>
  </si>
  <si>
    <t>IN13</t>
  </si>
  <si>
    <t>IN14</t>
  </si>
  <si>
    <t>IN15</t>
  </si>
  <si>
    <t>IN16</t>
  </si>
  <si>
    <t>GA</t>
  </si>
  <si>
    <t>Qualora presenti, il dettaglio delle anomalie e delle giustificazioni addotte dall'amministrazione alle incongruenze è riportato nel "PDF delle anomalie" che dovrà essere presentato all'Organo di controllo contestualmente al presente modello del Conto annuale</t>
  </si>
  <si>
    <t xml:space="preserve">
"Giustificazione presente" se lo stato ha valore GP;
</t>
  </si>
  <si>
    <t xml:space="preserve">"Accettata con riserva" se lo stato ha valore GR;
</t>
  </si>
  <si>
    <t xml:space="preserve">"Accettata" se lo stato ha valore GA;
</t>
  </si>
  <si>
    <t>0</t>
  </si>
  <si>
    <t>Qualifica</t>
  </si>
  <si>
    <t>TOTALE GENERALE</t>
  </si>
  <si>
    <t>SEGRETARIO B</t>
  </si>
  <si>
    <t>POSIZIONE ECONOMICA D4</t>
  </si>
  <si>
    <t>POSIZIONE ECONOMICA D2</t>
  </si>
  <si>
    <t>POSIZIONE ECONOMICA D1</t>
  </si>
  <si>
    <t>POSIZIONE ECONOMICA C5</t>
  </si>
  <si>
    <t>POSIZIONE ECONOMICA C4</t>
  </si>
  <si>
    <t>POSIZIONE ECONOMICA C3</t>
  </si>
  <si>
    <t>POSIZIONE ECONOMICA C2</t>
  </si>
  <si>
    <t>POSIZIONE ECONOMICA C1</t>
  </si>
  <si>
    <t>POSIZ. ECON. B7 - PROFILO ACCESSO B3</t>
  </si>
  <si>
    <t>POSIZ.ECON. B6 PROFILI ACCESSO B1</t>
  </si>
  <si>
    <t>POSIZ.ECON. B4 PROFILI ACCESSO B3</t>
  </si>
  <si>
    <t>POSIZIONE ECONOMICA DI ACCESSO B3</t>
  </si>
  <si>
    <t>POSIZIONE ECONOMICA B3</t>
  </si>
  <si>
    <t>POSIZIONE ECONOMICA B2</t>
  </si>
  <si>
    <t>POSIZIONE ECONOMICA D3</t>
  </si>
  <si>
    <t>POSIZIONE ECONOMICA DI ACCESSO B1</t>
  </si>
  <si>
    <t>T12 Oneri per Competenze Stipendiali</t>
  </si>
  <si>
    <t>Mensilita'</t>
  </si>
  <si>
    <t>Stipendio</t>
  </si>
  <si>
    <t>I.i.s.</t>
  </si>
  <si>
    <t>R.i.a.</t>
  </si>
  <si>
    <t>R.i.a./ progr. economica di anzianita'</t>
  </si>
  <si>
    <t>Progressione per classi e scatti/fasce retributive</t>
  </si>
  <si>
    <t>Tredicesima mensilita'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</si>
  <si>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</si>
  <si>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</si>
  <si>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</si>
  <si>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</si>
  <si>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</si>
  <si>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</si>
  <si>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</si>
  <si>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</si>
  <si>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</si>
  <si>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</si>
  <si>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</si>
  <si>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</si>
  <si>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</si>
  <si>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</si>
  <si>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</si>
  <si>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</si>
  <si>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</si>
  <si>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</si>
  <si>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</si>
  <si>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INDENNITA' PER SPECIFICHE RESPONSABILITA'</t>
  </si>
  <si>
    <t xml:space="preserve">COMPENSI PRODUTTIVITA' </t>
  </si>
  <si>
    <t>INCENTIVI PER FUNZIONI TECNICHE</t>
  </si>
  <si>
    <t>DIRITTI DI ROGITO-SEGRETERIA CONV.- IND.SCAVALCO</t>
  </si>
  <si>
    <t>ONORARI AVVOCATI</t>
  </si>
  <si>
    <t>COMPETENZE PERSONALE COMANDATO/DISTACCATO PRESSO L'AMM.NE</t>
  </si>
  <si>
    <t>ELEMENTO PEREQUATIVO</t>
  </si>
  <si>
    <t>INDENNITÀ DI FUNZIONE</t>
  </si>
  <si>
    <t>ARRETRATI ANNI PRECEDENTI</t>
  </si>
  <si>
    <t>ALTRE SPESE ACCESSORIE ED INDENNITA' VARIE</t>
  </si>
  <si>
    <t>STRAORDINARIO</t>
  </si>
  <si>
    <t>TOTALE GENERALE DI TABELLA T13</t>
  </si>
  <si>
    <t>QUALIFICA</t>
  </si>
  <si>
    <t>INDENNNITÀ</t>
  </si>
  <si>
    <t>ACCESSORIE</t>
  </si>
  <si>
    <t>STRAORDINARI</t>
  </si>
  <si>
    <t>T14 Altri Oneri che Concorrono a formare il Costo del Lavoro</t>
  </si>
  <si>
    <t>Voci di spesa</t>
  </si>
  <si>
    <t>ASSEGNI PER IL NUCLEO FAMILIARE</t>
  </si>
  <si>
    <t xml:space="preserve">GESTIONE MENSE 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</si>
  <si>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</si>
  <si>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</si>
  <si>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</si>
  <si>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</si>
  <si>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</si>
  <si>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</si>
  <si>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</si>
  <si>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</si>
  <si>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</si>
  <si>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</si>
  <si>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RETRIBUZIONI PERSONALE  A TEMPO DETERMINATO</t>
  </si>
  <si>
    <t>RETRIBUZIONI PERSONALE CON CONTRATTO DI FORMAZIONE E LAVORO</t>
  </si>
  <si>
    <t>INDENNITA' DI MISSIONE E TRASFERIMENTO</t>
  </si>
  <si>
    <t>CONTRIBUTI A CARICO DELL'AMM. PER FONDI PREV. COMPLEMENTARE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</si>
  <si>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</si>
  <si>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</si>
  <si>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</si>
  <si>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</si>
  <si>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LSU/LPU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</si>
  <si>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</si>
  <si>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</si>
  <si>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</si>
  <si>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</si>
  <si>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ALTRI RIMBORSI RICEVUTI DALLE AMMINISTRAZIONI (-)</t>
  </si>
  <si>
    <t>COMUNE DI FOLIGNO  E. 10.884,00</t>
  </si>
  <si>
    <t>Elenco istituzioni ed importi dei rimborsi ricevuti</t>
  </si>
  <si>
    <t>COMUNE DI VALTOPINA   E.  20.000,00
COMUNE DI MONTEFALCO  E.  10.961,52
COMUNE DI BEVAGNA     E.  33.135,43
UNIONE DEI COMUNI TERRE DELL'OLIO E DEL SAGRANTINO  E. 40.602,64
COMUNE DI GUALDO CATTANEO E. 8.524,28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</si>
  <si>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</si>
  <si>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</si>
  <si>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</si>
  <si>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</si>
  <si>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</si>
  <si>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risorse decentrate</t>
  </si>
  <si>
    <t>Risorse fisse aventi carattere di certezza e stabilità</t>
  </si>
  <si>
    <t>ART 67 C 1 CCNL 16-18 - UNICO IMPORTO CONSOLIDATO 2017</t>
  </si>
  <si>
    <t>ART 67 C 2 L B CCNL 16-18 - RIDET. PER INCREM. STIP. CCNL</t>
  </si>
  <si>
    <t>ART 67 C 2 L C CCNL 16-18 - RIA E ASS. AD PERS. CESSATO</t>
  </si>
  <si>
    <t>totale Risorse fisse aventi carattere di certezza e stabilità Fondo risorse decentrate</t>
  </si>
  <si>
    <t>119.147</t>
  </si>
  <si>
    <t>Risorse variabili</t>
  </si>
  <si>
    <t>ART 43 L 449/1997 - ENTR. CONTO TERZI O UTENZA O SPONSOR.</t>
  </si>
  <si>
    <t>ART 67 C 3 L C CCNL 16-18 - ALTRE SPEC. DISP. DI LEGGE</t>
  </si>
  <si>
    <t>ART 67 C 3 L D CCNL 16-18-RIA CESS ANNO PREC MENSIL RESIDUE</t>
  </si>
  <si>
    <t>ART 67 C 3 L H CCNL 16-18 - INTEGRAZIONE 1,2% M.S. 1997</t>
  </si>
  <si>
    <t>totale Risorse variabili Fondo risorse decentrate</t>
  </si>
  <si>
    <t>31.894</t>
  </si>
  <si>
    <t>Decurtazioni</t>
  </si>
  <si>
    <t>ART 23 C 2 DLGS 75/2017 - DEC. FONDO RISPETTO LIMITE 2016</t>
  </si>
  <si>
    <t>totale Decurtazioni Fondo risorse decentrate</t>
  </si>
  <si>
    <t>-1.744</t>
  </si>
  <si>
    <t>totale Fondo risorse decentrate</t>
  </si>
  <si>
    <t>149.297</t>
  </si>
  <si>
    <t>Posizioni organizzative (bilancio)</t>
  </si>
  <si>
    <t>ARTT 15 C 4, 67 C 1 CCNL 16-18 - RIS. DEST. P.O. 2017</t>
  </si>
  <si>
    <t>totale Risorse fisse aventi carattere di certezza e stabilità P.O. (bilancio)</t>
  </si>
  <si>
    <t>85.835</t>
  </si>
  <si>
    <t>totale P.O. (bilancio)</t>
  </si>
  <si>
    <t>Destinazioni effettivamente erogate a valere sul fondo dell'anno di riferimento</t>
  </si>
  <si>
    <t>ART 68 C 1 CCNL 16-18 - DIFFERENZIALI PROGR. EC. STORICHE</t>
  </si>
  <si>
    <t>ART 68 C 1 CCNL 16-18 - IND. COMPARTO QUOTA CARICO FONDO</t>
  </si>
  <si>
    <t>ART 68 C 2 L A CCNL 16-18 - PERFORMANCE ORGANIZZATIVA</t>
  </si>
  <si>
    <t>ART 68 C 2 L B CCNL 16-18 - PERFORMANCE INDIVIDUALE</t>
  </si>
  <si>
    <t>ART 68 C 2 L D CCNL 16-18 - TURNO - REPER. - LAV. FEST.</t>
  </si>
  <si>
    <t>ART 68 C 2 L E CCNL 16-18 - SPECIFICHE RESPONSABILITÀ</t>
  </si>
  <si>
    <t>ART 92 CC 5-6 DLGS 163/2006 - INCENTIVI PROG.NE AD ES.TO</t>
  </si>
  <si>
    <t>totale Destinazioni effettivamente erogate a valere sul fondo dell'anno di riferimento Fondo risorse decentrate</t>
  </si>
  <si>
    <t>100.098</t>
  </si>
  <si>
    <t>ART 15 C 1 CCNL 16-18 - RETRIB. DI POSIZIONE</t>
  </si>
  <si>
    <t>ART 15 C 1 CCNL 16-18 - RETRIB. DI RISULTATO</t>
  </si>
  <si>
    <t>totale Destinazioni effettivamente erogate a valere sul fondo dell'anno di riferimento P.O. (bilancio)</t>
  </si>
  <si>
    <t>80.741</t>
  </si>
  <si>
    <t xml:space="preserve">Elenco istituzioni ed importi dei rimborsi effettuati: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</si>
</sst>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2" fillId="0" borderId="1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9" spans="2:31" ht="12.75"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2" t="s">
        <v>38</v>
      </c>
      <c r="AD9" s="2" t="s">
        <v>39</v>
      </c>
      <c r="AE9" s="2" t="s">
        <v>40</v>
      </c>
    </row>
    <row r="10" spans="1:31" ht="12.75">
      <c r="A10" s="2" t="s">
        <v>41</v>
      </c>
      <c r="C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T10" t="s">
        <v>42</v>
      </c>
      <c r="U10" t="s">
        <v>42</v>
      </c>
      <c r="W10" t="s">
        <v>42</v>
      </c>
      <c r="X10" t="s">
        <v>42</v>
      </c>
      <c r="Y10" t="s">
        <v>42</v>
      </c>
      <c r="Z10" t="s">
        <v>42</v>
      </c>
      <c r="AA10" t="s">
        <v>42</v>
      </c>
      <c r="AB10" t="s">
        <v>42</v>
      </c>
      <c r="AC10" t="s">
        <v>42</v>
      </c>
      <c r="AE10" t="s">
        <v>42</v>
      </c>
    </row>
    <row r="11" spans="1:31" ht="12.75">
      <c r="A11" s="2" t="s">
        <v>43</v>
      </c>
      <c r="C11" t="s">
        <v>42</v>
      </c>
      <c r="M11" t="s">
        <v>42</v>
      </c>
      <c r="N11" t="s">
        <v>42</v>
      </c>
      <c r="O11" t="s">
        <v>42</v>
      </c>
      <c r="P11" t="s">
        <v>42</v>
      </c>
      <c r="Q11" t="s">
        <v>42</v>
      </c>
      <c r="R11" t="s">
        <v>42</v>
      </c>
      <c r="S11" t="s">
        <v>42</v>
      </c>
      <c r="T11" t="s">
        <v>42</v>
      </c>
      <c r="U11" t="s">
        <v>42</v>
      </c>
      <c r="W11" t="s">
        <v>42</v>
      </c>
      <c r="X11" t="s">
        <v>42</v>
      </c>
      <c r="Y11" t="s">
        <v>42</v>
      </c>
      <c r="Z11" t="s">
        <v>42</v>
      </c>
      <c r="AA11" t="s">
        <v>42</v>
      </c>
      <c r="AB11" t="s">
        <v>42</v>
      </c>
      <c r="AC11" t="s">
        <v>42</v>
      </c>
      <c r="AE11" t="s">
        <v>42</v>
      </c>
    </row>
    <row r="12" spans="1:31" ht="12.75">
      <c r="A12" s="2" t="s">
        <v>44</v>
      </c>
      <c r="C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42</v>
      </c>
      <c r="AE12" t="s">
        <v>42</v>
      </c>
    </row>
    <row r="14" ht="18">
      <c r="A14" s="1" t="s">
        <v>45</v>
      </c>
    </row>
    <row r="15" ht="18">
      <c r="A15" s="1" t="s">
        <v>46</v>
      </c>
    </row>
    <row r="18" ht="15.75">
      <c r="A18" s="3" t="s">
        <v>47</v>
      </c>
    </row>
    <row r="20" spans="1:11" ht="12.75">
      <c r="A20" s="2" t="s">
        <v>11</v>
      </c>
      <c r="B20" s="2" t="s">
        <v>48</v>
      </c>
      <c r="C20" s="2" t="s">
        <v>49</v>
      </c>
      <c r="D20" s="2" t="s">
        <v>50</v>
      </c>
      <c r="E20" s="2" t="s">
        <v>51</v>
      </c>
      <c r="F20" s="2" t="s">
        <v>52</v>
      </c>
      <c r="G20" s="2" t="s">
        <v>53</v>
      </c>
      <c r="H20" s="2" t="s">
        <v>54</v>
      </c>
      <c r="I20" s="2" t="s">
        <v>55</v>
      </c>
      <c r="J20" s="2" t="s">
        <v>56</v>
      </c>
      <c r="K20" s="2" t="s">
        <v>57</v>
      </c>
    </row>
    <row r="21" spans="1:11" ht="12.75">
      <c r="A21" s="2" t="s">
        <v>58</v>
      </c>
      <c r="B21" t="s">
        <v>59</v>
      </c>
      <c r="C21" t="s">
        <v>59</v>
      </c>
      <c r="D21" t="s">
        <v>59</v>
      </c>
      <c r="E21" t="s">
        <v>59</v>
      </c>
      <c r="F21" t="s">
        <v>59</v>
      </c>
      <c r="G21" t="s">
        <v>59</v>
      </c>
      <c r="H21" t="s">
        <v>59</v>
      </c>
      <c r="I21" t="s">
        <v>59</v>
      </c>
      <c r="J21" t="s">
        <v>59</v>
      </c>
      <c r="K21" t="s">
        <v>59</v>
      </c>
    </row>
    <row r="23" spans="1:17" ht="12.75">
      <c r="A23" s="2" t="s">
        <v>11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67</v>
      </c>
      <c r="J23" s="2" t="s">
        <v>68</v>
      </c>
      <c r="K23" s="2" t="s">
        <v>69</v>
      </c>
      <c r="L23" s="2" t="s">
        <v>70</v>
      </c>
      <c r="M23" s="2" t="s">
        <v>71</v>
      </c>
      <c r="N23" s="2" t="s">
        <v>72</v>
      </c>
      <c r="O23" s="2" t="s">
        <v>73</v>
      </c>
      <c r="P23" s="2" t="s">
        <v>74</v>
      </c>
      <c r="Q23" s="2" t="s">
        <v>75</v>
      </c>
    </row>
    <row r="24" spans="1:17" ht="12.75">
      <c r="A24" s="2" t="s">
        <v>58</v>
      </c>
      <c r="B24" t="s">
        <v>59</v>
      </c>
      <c r="C24" t="s">
        <v>59</v>
      </c>
      <c r="D24" t="s">
        <v>59</v>
      </c>
      <c r="E24" t="s">
        <v>59</v>
      </c>
      <c r="F24" t="s">
        <v>76</v>
      </c>
      <c r="G24" t="s">
        <v>59</v>
      </c>
      <c r="H24" t="s">
        <v>76</v>
      </c>
      <c r="I24" t="s">
        <v>59</v>
      </c>
      <c r="J24" t="s">
        <v>59</v>
      </c>
      <c r="K24" t="s">
        <v>59</v>
      </c>
      <c r="L24" t="s">
        <v>59</v>
      </c>
      <c r="M24" t="s">
        <v>59</v>
      </c>
      <c r="N24" t="s">
        <v>59</v>
      </c>
      <c r="O24" t="s">
        <v>59</v>
      </c>
      <c r="P24" t="s">
        <v>59</v>
      </c>
      <c r="Q24" t="s">
        <v>59</v>
      </c>
    </row>
    <row r="26" ht="12.75">
      <c r="A26" s="2" t="s">
        <v>77</v>
      </c>
    </row>
    <row r="28" ht="12.75">
      <c r="A28" s="2" t="s">
        <v>78</v>
      </c>
    </row>
    <row r="29" ht="12.75">
      <c r="A29" s="2" t="s">
        <v>79</v>
      </c>
    </row>
    <row r="30" ht="12.75">
      <c r="A30" s="2" t="s">
        <v>80</v>
      </c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:K4"/>
    </sheetView>
  </sheetViews>
  <sheetFormatPr defaultColWidth="9.140625" defaultRowHeight="12.75"/>
  <cols>
    <col min="1" max="1" width="39.28125" style="0" customWidth="1"/>
    <col min="2" max="6" width="12.28125" style="0" customWidth="1"/>
    <col min="7" max="7" width="13.7109375" style="0" customWidth="1"/>
    <col min="8" max="11" width="12.28125" style="0" customWidth="1"/>
  </cols>
  <sheetData>
    <row r="1" spans="1:11" ht="18" customHeight="1">
      <c r="A1" s="23" t="s">
        <v>101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7" customFormat="1" ht="54.75" customHeight="1">
      <c r="A5" s="16" t="s">
        <v>82</v>
      </c>
      <c r="B5" s="16" t="s">
        <v>102</v>
      </c>
      <c r="C5" s="16" t="s">
        <v>103</v>
      </c>
      <c r="D5" s="16" t="s">
        <v>104</v>
      </c>
      <c r="E5" s="16" t="s">
        <v>105</v>
      </c>
      <c r="F5" s="16" t="s">
        <v>106</v>
      </c>
      <c r="G5" s="16" t="s">
        <v>107</v>
      </c>
      <c r="H5" s="16" t="s">
        <v>108</v>
      </c>
      <c r="I5" s="16" t="s">
        <v>109</v>
      </c>
      <c r="J5" s="16" t="s">
        <v>110</v>
      </c>
      <c r="K5" s="16" t="s">
        <v>83</v>
      </c>
    </row>
    <row r="6" spans="1:11" s="14" customFormat="1" ht="18" customHeight="1">
      <c r="A6" s="15"/>
      <c r="B6" s="15" t="s">
        <v>111</v>
      </c>
      <c r="C6" s="15" t="s">
        <v>112</v>
      </c>
      <c r="D6" s="15" t="s">
        <v>112</v>
      </c>
      <c r="E6" s="15" t="s">
        <v>112</v>
      </c>
      <c r="F6" s="15" t="s">
        <v>112</v>
      </c>
      <c r="G6" s="15" t="s">
        <v>112</v>
      </c>
      <c r="H6" s="15" t="s">
        <v>112</v>
      </c>
      <c r="I6" s="15" t="s">
        <v>112</v>
      </c>
      <c r="J6" s="15" t="s">
        <v>112</v>
      </c>
      <c r="K6" s="15" t="s">
        <v>112</v>
      </c>
    </row>
    <row r="7" spans="1:11" ht="18" customHeight="1">
      <c r="A7" s="6" t="s">
        <v>84</v>
      </c>
      <c r="B7" s="7">
        <v>12</v>
      </c>
      <c r="C7" s="8">
        <v>39979</v>
      </c>
      <c r="D7" s="8">
        <v>0</v>
      </c>
      <c r="E7" s="8">
        <v>0</v>
      </c>
      <c r="F7" s="8">
        <v>0</v>
      </c>
      <c r="G7" s="8">
        <v>0</v>
      </c>
      <c r="H7" s="8">
        <v>4943</v>
      </c>
      <c r="I7" s="8">
        <v>0</v>
      </c>
      <c r="J7" s="8">
        <v>0</v>
      </c>
      <c r="K7" s="9">
        <f>(C7+D7+E7+F7+G7+H7+I7)-(J7)</f>
        <v>44922</v>
      </c>
    </row>
    <row r="8" spans="1:11" ht="18" customHeight="1">
      <c r="A8" s="6" t="s">
        <v>85</v>
      </c>
      <c r="B8" s="7">
        <v>7</v>
      </c>
      <c r="C8" s="8">
        <v>15768</v>
      </c>
      <c r="D8" s="8">
        <v>0</v>
      </c>
      <c r="E8" s="8">
        <v>426</v>
      </c>
      <c r="F8" s="8">
        <v>0</v>
      </c>
      <c r="G8" s="8">
        <v>0</v>
      </c>
      <c r="H8" s="8">
        <v>3266</v>
      </c>
      <c r="I8" s="8">
        <v>465</v>
      </c>
      <c r="J8" s="8">
        <v>0</v>
      </c>
      <c r="K8" s="9">
        <f aca="true" t="shared" si="0" ref="K8:K23">(I8+H8+G8+F8+E8+D8+C8)-(J8)</f>
        <v>19925</v>
      </c>
    </row>
    <row r="9" spans="1:11" ht="18" customHeight="1">
      <c r="A9" s="6" t="s">
        <v>99</v>
      </c>
      <c r="B9" s="7">
        <v>6</v>
      </c>
      <c r="C9" s="8">
        <v>12523</v>
      </c>
      <c r="D9" s="8">
        <v>0</v>
      </c>
      <c r="E9" s="8">
        <v>324</v>
      </c>
      <c r="F9" s="8">
        <v>0</v>
      </c>
      <c r="G9" s="8">
        <v>0</v>
      </c>
      <c r="H9" s="8">
        <v>1490</v>
      </c>
      <c r="I9" s="8">
        <v>425</v>
      </c>
      <c r="J9" s="8">
        <v>0</v>
      </c>
      <c r="K9" s="9">
        <f t="shared" si="0"/>
        <v>14762</v>
      </c>
    </row>
    <row r="10" spans="1:11" ht="18" customHeight="1">
      <c r="A10" s="6" t="s">
        <v>86</v>
      </c>
      <c r="B10" s="7">
        <v>58.22</v>
      </c>
      <c r="C10" s="8">
        <v>111590</v>
      </c>
      <c r="D10" s="8">
        <v>0</v>
      </c>
      <c r="E10" s="8">
        <v>475</v>
      </c>
      <c r="F10" s="8">
        <v>0</v>
      </c>
      <c r="G10" s="8">
        <v>0</v>
      </c>
      <c r="H10" s="8">
        <v>12634</v>
      </c>
      <c r="I10" s="8">
        <v>1659</v>
      </c>
      <c r="J10" s="8">
        <v>0</v>
      </c>
      <c r="K10" s="9">
        <f t="shared" si="0"/>
        <v>126358</v>
      </c>
    </row>
    <row r="11" spans="1:11" ht="18" customHeight="1">
      <c r="A11" s="6" t="s">
        <v>87</v>
      </c>
      <c r="B11" s="7">
        <v>18.8</v>
      </c>
      <c r="C11" s="8">
        <v>34430</v>
      </c>
      <c r="D11" s="8">
        <v>0</v>
      </c>
      <c r="E11" s="8">
        <v>0</v>
      </c>
      <c r="F11" s="8">
        <v>0</v>
      </c>
      <c r="G11" s="8">
        <v>0</v>
      </c>
      <c r="H11" s="8">
        <v>2888</v>
      </c>
      <c r="I11" s="8">
        <v>873</v>
      </c>
      <c r="J11" s="8">
        <v>0</v>
      </c>
      <c r="K11" s="9">
        <f t="shared" si="0"/>
        <v>38191</v>
      </c>
    </row>
    <row r="12" spans="1:11" ht="18" customHeight="1">
      <c r="A12" s="6" t="s">
        <v>88</v>
      </c>
      <c r="B12" s="7">
        <v>24</v>
      </c>
      <c r="C12" s="8">
        <v>45488</v>
      </c>
      <c r="D12" s="8">
        <v>0</v>
      </c>
      <c r="E12" s="8">
        <v>339</v>
      </c>
      <c r="F12" s="8">
        <v>0</v>
      </c>
      <c r="G12" s="8">
        <v>0</v>
      </c>
      <c r="H12" s="8">
        <v>3845</v>
      </c>
      <c r="I12" s="8">
        <v>809</v>
      </c>
      <c r="J12" s="8">
        <v>0</v>
      </c>
      <c r="K12" s="9">
        <f t="shared" si="0"/>
        <v>50481</v>
      </c>
    </row>
    <row r="13" spans="1:11" ht="18" customHeight="1">
      <c r="A13" s="6" t="s">
        <v>89</v>
      </c>
      <c r="B13" s="7">
        <v>24</v>
      </c>
      <c r="C13" s="8">
        <v>43865</v>
      </c>
      <c r="D13" s="8">
        <v>0</v>
      </c>
      <c r="E13" s="8">
        <v>0</v>
      </c>
      <c r="F13" s="8">
        <v>0</v>
      </c>
      <c r="G13" s="8">
        <v>0</v>
      </c>
      <c r="H13" s="8">
        <v>3681</v>
      </c>
      <c r="I13" s="8">
        <v>785</v>
      </c>
      <c r="J13" s="8">
        <v>0</v>
      </c>
      <c r="K13" s="9">
        <f t="shared" si="0"/>
        <v>48331</v>
      </c>
    </row>
    <row r="14" spans="1:11" ht="18" customHeight="1">
      <c r="A14" s="6" t="s">
        <v>90</v>
      </c>
      <c r="B14" s="7">
        <v>12</v>
      </c>
      <c r="C14" s="8">
        <v>21261</v>
      </c>
      <c r="D14" s="8">
        <v>0</v>
      </c>
      <c r="E14" s="8">
        <v>0</v>
      </c>
      <c r="F14" s="8">
        <v>0</v>
      </c>
      <c r="G14" s="8">
        <v>0</v>
      </c>
      <c r="H14" s="8">
        <v>1784</v>
      </c>
      <c r="I14" s="8">
        <v>393</v>
      </c>
      <c r="J14" s="8">
        <v>0</v>
      </c>
      <c r="K14" s="9">
        <f t="shared" si="0"/>
        <v>23438</v>
      </c>
    </row>
    <row r="15" spans="1:11" ht="18" customHeight="1">
      <c r="A15" s="6" t="s">
        <v>91</v>
      </c>
      <c r="B15" s="7">
        <v>65.22</v>
      </c>
      <c r="C15" s="8">
        <v>112776</v>
      </c>
      <c r="D15" s="8">
        <v>0</v>
      </c>
      <c r="E15" s="8">
        <v>968</v>
      </c>
      <c r="F15" s="8">
        <v>0</v>
      </c>
      <c r="G15" s="8">
        <v>0</v>
      </c>
      <c r="H15" s="8">
        <v>13686</v>
      </c>
      <c r="I15" s="8">
        <v>1136</v>
      </c>
      <c r="J15" s="8">
        <v>0</v>
      </c>
      <c r="K15" s="9">
        <f t="shared" si="0"/>
        <v>128566</v>
      </c>
    </row>
    <row r="16" spans="1:11" ht="18" customHeight="1">
      <c r="A16" s="6" t="s">
        <v>92</v>
      </c>
      <c r="B16" s="7">
        <v>69.36</v>
      </c>
      <c r="C16" s="8">
        <v>116434</v>
      </c>
      <c r="D16" s="8">
        <v>0</v>
      </c>
      <c r="E16" s="8">
        <v>0</v>
      </c>
      <c r="F16" s="8">
        <v>0</v>
      </c>
      <c r="G16" s="8">
        <v>0</v>
      </c>
      <c r="H16" s="8">
        <v>5724</v>
      </c>
      <c r="I16" s="8">
        <v>2861</v>
      </c>
      <c r="J16" s="8">
        <v>0</v>
      </c>
      <c r="K16" s="9">
        <f t="shared" si="0"/>
        <v>125019</v>
      </c>
    </row>
    <row r="17" spans="1:11" ht="18" customHeight="1">
      <c r="A17" s="6" t="s">
        <v>93</v>
      </c>
      <c r="B17" s="7">
        <v>12</v>
      </c>
      <c r="C17" s="8">
        <v>20643</v>
      </c>
      <c r="D17" s="8">
        <v>0</v>
      </c>
      <c r="E17" s="8">
        <v>401</v>
      </c>
      <c r="F17" s="8">
        <v>0</v>
      </c>
      <c r="G17" s="8">
        <v>0</v>
      </c>
      <c r="H17" s="8">
        <v>1770</v>
      </c>
      <c r="I17" s="8">
        <v>367</v>
      </c>
      <c r="J17" s="8">
        <v>0</v>
      </c>
      <c r="K17" s="9">
        <f t="shared" si="0"/>
        <v>23181</v>
      </c>
    </row>
    <row r="18" spans="1:11" ht="18" customHeight="1">
      <c r="A18" s="6" t="s">
        <v>94</v>
      </c>
      <c r="B18" s="7">
        <v>24</v>
      </c>
      <c r="C18" s="8">
        <v>39759</v>
      </c>
      <c r="D18" s="8">
        <v>0</v>
      </c>
      <c r="E18" s="8">
        <v>673</v>
      </c>
      <c r="F18" s="8">
        <v>0</v>
      </c>
      <c r="G18" s="8">
        <v>0</v>
      </c>
      <c r="H18" s="8">
        <v>3402</v>
      </c>
      <c r="I18" s="8">
        <v>720</v>
      </c>
      <c r="J18" s="8">
        <v>0</v>
      </c>
      <c r="K18" s="9">
        <f t="shared" si="0"/>
        <v>44554</v>
      </c>
    </row>
    <row r="19" spans="1:11" ht="18" customHeight="1">
      <c r="A19" s="6" t="s">
        <v>95</v>
      </c>
      <c r="B19" s="7">
        <v>18</v>
      </c>
      <c r="C19" s="8">
        <v>28880</v>
      </c>
      <c r="D19" s="8">
        <v>0</v>
      </c>
      <c r="E19" s="8">
        <v>0</v>
      </c>
      <c r="F19" s="8">
        <v>0</v>
      </c>
      <c r="G19" s="8">
        <v>0</v>
      </c>
      <c r="H19" s="8">
        <v>3224</v>
      </c>
      <c r="I19" s="8">
        <v>312</v>
      </c>
      <c r="J19" s="8">
        <v>0</v>
      </c>
      <c r="K19" s="9">
        <f t="shared" si="0"/>
        <v>32416</v>
      </c>
    </row>
    <row r="20" spans="1:11" ht="18" customHeight="1">
      <c r="A20" s="6" t="s">
        <v>96</v>
      </c>
      <c r="B20" s="7">
        <v>18</v>
      </c>
      <c r="C20" s="8">
        <v>28610</v>
      </c>
      <c r="D20" s="8">
        <v>0</v>
      </c>
      <c r="E20" s="8">
        <v>0</v>
      </c>
      <c r="F20" s="8">
        <v>0</v>
      </c>
      <c r="G20" s="8">
        <v>0</v>
      </c>
      <c r="H20" s="8">
        <v>1588</v>
      </c>
      <c r="I20" s="8">
        <v>655</v>
      </c>
      <c r="J20" s="8">
        <v>0</v>
      </c>
      <c r="K20" s="9">
        <f t="shared" si="0"/>
        <v>30853</v>
      </c>
    </row>
    <row r="21" spans="1:11" ht="18" customHeight="1">
      <c r="A21" s="6" t="s">
        <v>97</v>
      </c>
      <c r="B21" s="7">
        <v>12</v>
      </c>
      <c r="C21" s="8">
        <v>18716</v>
      </c>
      <c r="D21" s="8">
        <v>0</v>
      </c>
      <c r="E21" s="8">
        <v>0</v>
      </c>
      <c r="F21" s="8">
        <v>0</v>
      </c>
      <c r="G21" s="8">
        <v>0</v>
      </c>
      <c r="H21" s="8">
        <v>1588</v>
      </c>
      <c r="I21" s="8">
        <v>350</v>
      </c>
      <c r="J21" s="8">
        <v>0</v>
      </c>
      <c r="K21" s="9">
        <f t="shared" si="0"/>
        <v>20654</v>
      </c>
    </row>
    <row r="22" spans="1:11" ht="18" customHeight="1">
      <c r="A22" s="6" t="s">
        <v>98</v>
      </c>
      <c r="B22" s="7">
        <v>9.67</v>
      </c>
      <c r="C22" s="8">
        <v>14770</v>
      </c>
      <c r="D22" s="8">
        <v>0</v>
      </c>
      <c r="E22" s="8">
        <v>0</v>
      </c>
      <c r="F22" s="8">
        <v>0</v>
      </c>
      <c r="G22" s="8">
        <v>0</v>
      </c>
      <c r="H22" s="8">
        <v>2462</v>
      </c>
      <c r="I22" s="8">
        <v>0</v>
      </c>
      <c r="J22" s="8">
        <v>0</v>
      </c>
      <c r="K22" s="9">
        <f t="shared" si="0"/>
        <v>17232</v>
      </c>
    </row>
    <row r="23" spans="1:11" ht="18" customHeight="1">
      <c r="A23" s="6" t="s">
        <v>100</v>
      </c>
      <c r="B23" s="7">
        <v>9.67</v>
      </c>
      <c r="C23" s="8">
        <v>14326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532</v>
      </c>
      <c r="J23" s="8">
        <v>0</v>
      </c>
      <c r="K23" s="9">
        <f t="shared" si="0"/>
        <v>14858</v>
      </c>
    </row>
    <row r="24" spans="1:11" ht="18" customHeight="1">
      <c r="A24" s="5" t="s">
        <v>83</v>
      </c>
      <c r="B24" s="10">
        <f aca="true" t="shared" si="1" ref="B24:K24">SUM(B7:B23)</f>
        <v>399.94</v>
      </c>
      <c r="C24" s="9">
        <f t="shared" si="1"/>
        <v>719818</v>
      </c>
      <c r="D24" s="9">
        <f t="shared" si="1"/>
        <v>0</v>
      </c>
      <c r="E24" s="9">
        <f t="shared" si="1"/>
        <v>3606</v>
      </c>
      <c r="F24" s="9">
        <f t="shared" si="1"/>
        <v>0</v>
      </c>
      <c r="G24" s="9">
        <f t="shared" si="1"/>
        <v>0</v>
      </c>
      <c r="H24" s="9">
        <f t="shared" si="1"/>
        <v>67975</v>
      </c>
      <c r="I24" s="9">
        <f t="shared" si="1"/>
        <v>12342</v>
      </c>
      <c r="J24" s="9">
        <f t="shared" si="1"/>
        <v>0</v>
      </c>
      <c r="K24" s="9">
        <f t="shared" si="1"/>
        <v>803741</v>
      </c>
    </row>
    <row r="25" ht="18" customHeight="1"/>
  </sheetData>
  <sheetProtection/>
  <mergeCells count="1">
    <mergeCell ref="A1:K4"/>
  </mergeCells>
  <printOptions/>
  <pageMargins left="0.75" right="0.75" top="1" bottom="1" header="0.5" footer="0.5"/>
  <pageSetup fitToHeight="0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A1" sqref="A1:I4"/>
    </sheetView>
  </sheetViews>
  <sheetFormatPr defaultColWidth="9.140625" defaultRowHeight="12.75"/>
  <cols>
    <col min="1" max="1" width="40.57421875" style="0" customWidth="1"/>
    <col min="2" max="2" width="12.00390625" style="0" customWidth="1"/>
    <col min="3" max="3" width="13.140625" style="0" customWidth="1"/>
    <col min="4" max="4" width="14.7109375" style="0" customWidth="1"/>
    <col min="5" max="5" width="15.140625" style="0" customWidth="1"/>
    <col min="6" max="6" width="15.28125" style="0" customWidth="1"/>
    <col min="7" max="9" width="12.00390625" style="0" customWidth="1"/>
    <col min="10" max="10" width="13.57421875" style="0" customWidth="1"/>
    <col min="11" max="16" width="12.00390625" style="0" customWidth="1"/>
  </cols>
  <sheetData>
    <row r="1" spans="1:9" ht="18" customHeight="1">
      <c r="A1" s="23" t="s">
        <v>113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12.75">
      <c r="A3" s="23"/>
      <c r="B3" s="23"/>
      <c r="C3" s="23"/>
      <c r="D3" s="23"/>
      <c r="E3" s="23"/>
      <c r="F3" s="23"/>
      <c r="G3" s="23"/>
      <c r="H3" s="23"/>
      <c r="I3" s="23"/>
    </row>
    <row r="4" spans="1:9" ht="12.75">
      <c r="A4" s="23"/>
      <c r="B4" s="23"/>
      <c r="C4" s="23"/>
      <c r="D4" s="23"/>
      <c r="E4" s="23"/>
      <c r="F4" s="23"/>
      <c r="G4" s="23"/>
      <c r="H4" s="23"/>
      <c r="I4" s="23"/>
    </row>
    <row r="5" spans="1:9" ht="18.75" customHeight="1">
      <c r="A5" s="24" t="s">
        <v>114</v>
      </c>
      <c r="B5" s="24"/>
      <c r="C5" s="24"/>
      <c r="D5" s="24"/>
      <c r="E5" s="24"/>
      <c r="F5" s="24"/>
      <c r="G5" s="24"/>
      <c r="H5" s="24"/>
      <c r="I5" s="24"/>
    </row>
    <row r="6" spans="1:9" s="17" customFormat="1" ht="41.25" customHeight="1">
      <c r="A6" s="16" t="s">
        <v>82</v>
      </c>
      <c r="B6" s="16" t="s">
        <v>115</v>
      </c>
      <c r="C6" s="16" t="s">
        <v>116</v>
      </c>
      <c r="D6" s="16" t="s">
        <v>117</v>
      </c>
      <c r="E6" s="16" t="s">
        <v>118</v>
      </c>
      <c r="F6" s="16" t="s">
        <v>119</v>
      </c>
      <c r="G6" s="16" t="s">
        <v>120</v>
      </c>
      <c r="H6" s="16" t="s">
        <v>121</v>
      </c>
      <c r="I6" s="16" t="s">
        <v>122</v>
      </c>
    </row>
    <row r="7" spans="1:9" ht="18.75" customHeight="1">
      <c r="A7" s="5" t="s">
        <v>84</v>
      </c>
      <c r="B7" s="6">
        <v>242</v>
      </c>
      <c r="C7" s="6">
        <v>0</v>
      </c>
      <c r="D7" s="6">
        <v>0</v>
      </c>
      <c r="E7" s="6">
        <v>7235</v>
      </c>
      <c r="F7" s="6">
        <v>4857</v>
      </c>
      <c r="G7" s="6">
        <v>0</v>
      </c>
      <c r="H7" s="6">
        <v>0</v>
      </c>
      <c r="I7" s="6">
        <v>0</v>
      </c>
    </row>
    <row r="8" spans="1:9" ht="18.75" customHeight="1">
      <c r="A8" s="5" t="s">
        <v>85</v>
      </c>
      <c r="B8" s="6">
        <v>0</v>
      </c>
      <c r="C8" s="6">
        <v>0</v>
      </c>
      <c r="D8" s="6">
        <v>0</v>
      </c>
      <c r="E8" s="6">
        <v>7190</v>
      </c>
      <c r="F8" s="6">
        <v>0</v>
      </c>
      <c r="G8" s="6">
        <v>363</v>
      </c>
      <c r="H8" s="6">
        <v>0</v>
      </c>
      <c r="I8" s="6">
        <v>0</v>
      </c>
    </row>
    <row r="9" spans="1:9" ht="18.75" customHeight="1">
      <c r="A9" s="5" t="s">
        <v>99</v>
      </c>
      <c r="B9" s="6">
        <v>76</v>
      </c>
      <c r="C9" s="6">
        <v>0</v>
      </c>
      <c r="D9" s="6">
        <v>0</v>
      </c>
      <c r="E9" s="6">
        <v>7019</v>
      </c>
      <c r="F9" s="6">
        <v>4800</v>
      </c>
      <c r="G9" s="6">
        <v>311</v>
      </c>
      <c r="H9" s="6">
        <v>0</v>
      </c>
      <c r="I9" s="6">
        <v>0</v>
      </c>
    </row>
    <row r="10" spans="1:9" ht="18.75" customHeight="1">
      <c r="A10" s="5" t="s">
        <v>86</v>
      </c>
      <c r="B10" s="6">
        <v>347</v>
      </c>
      <c r="C10" s="6">
        <v>0</v>
      </c>
      <c r="D10" s="6">
        <v>0</v>
      </c>
      <c r="E10" s="6">
        <v>34072</v>
      </c>
      <c r="F10" s="6">
        <v>9156</v>
      </c>
      <c r="G10" s="6">
        <v>3013</v>
      </c>
      <c r="H10" s="6">
        <v>0</v>
      </c>
      <c r="I10" s="6">
        <v>0</v>
      </c>
    </row>
    <row r="11" spans="1:9" ht="18.75" customHeight="1">
      <c r="A11" s="5" t="s">
        <v>87</v>
      </c>
      <c r="B11" s="6">
        <v>119</v>
      </c>
      <c r="C11" s="6">
        <v>0</v>
      </c>
      <c r="D11" s="6">
        <v>0</v>
      </c>
      <c r="E11" s="6">
        <v>8877</v>
      </c>
      <c r="F11" s="6">
        <v>2404</v>
      </c>
      <c r="G11" s="6">
        <v>976</v>
      </c>
      <c r="H11" s="6">
        <v>0</v>
      </c>
      <c r="I11" s="6">
        <v>0</v>
      </c>
    </row>
    <row r="12" spans="1:9" ht="18.75" customHeight="1">
      <c r="A12" s="5" t="s">
        <v>88</v>
      </c>
      <c r="B12" s="6">
        <v>137</v>
      </c>
      <c r="C12" s="6">
        <v>0</v>
      </c>
      <c r="D12" s="6">
        <v>0</v>
      </c>
      <c r="E12" s="6">
        <v>0</v>
      </c>
      <c r="F12" s="6">
        <v>0</v>
      </c>
      <c r="G12" s="6">
        <v>1094</v>
      </c>
      <c r="H12" s="6">
        <v>0</v>
      </c>
      <c r="I12" s="6">
        <v>0</v>
      </c>
    </row>
    <row r="13" spans="1:9" ht="18.75" customHeight="1">
      <c r="A13" s="5" t="s">
        <v>89</v>
      </c>
      <c r="B13" s="6">
        <v>132</v>
      </c>
      <c r="C13" s="6">
        <v>0</v>
      </c>
      <c r="D13" s="6">
        <v>0</v>
      </c>
      <c r="E13" s="6">
        <v>0</v>
      </c>
      <c r="F13" s="6">
        <v>0</v>
      </c>
      <c r="G13" s="6">
        <v>1094</v>
      </c>
      <c r="H13" s="6">
        <v>0</v>
      </c>
      <c r="I13" s="6">
        <v>0</v>
      </c>
    </row>
    <row r="14" spans="1:9" ht="18.75" customHeight="1">
      <c r="A14" s="5" t="s">
        <v>90</v>
      </c>
      <c r="B14" s="6">
        <v>64</v>
      </c>
      <c r="C14" s="6">
        <v>0</v>
      </c>
      <c r="D14" s="6">
        <v>0</v>
      </c>
      <c r="E14" s="6">
        <v>0</v>
      </c>
      <c r="F14" s="6">
        <v>0</v>
      </c>
      <c r="G14" s="6">
        <v>550</v>
      </c>
      <c r="H14" s="6">
        <v>0</v>
      </c>
      <c r="I14" s="6">
        <v>0</v>
      </c>
    </row>
    <row r="15" spans="1:9" ht="18.75" customHeight="1">
      <c r="A15" s="5" t="s">
        <v>91</v>
      </c>
      <c r="B15" s="6">
        <v>187</v>
      </c>
      <c r="C15" s="6">
        <v>555</v>
      </c>
      <c r="D15" s="6">
        <v>0</v>
      </c>
      <c r="E15" s="6">
        <v>0</v>
      </c>
      <c r="F15" s="6">
        <v>50</v>
      </c>
      <c r="G15" s="6">
        <v>2961</v>
      </c>
      <c r="H15" s="6">
        <v>0</v>
      </c>
      <c r="I15" s="6">
        <v>0</v>
      </c>
    </row>
    <row r="16" spans="1:9" ht="18.75" customHeight="1">
      <c r="A16" s="5" t="s">
        <v>92</v>
      </c>
      <c r="B16" s="6">
        <v>497</v>
      </c>
      <c r="C16" s="6">
        <v>1481</v>
      </c>
      <c r="D16" s="6">
        <v>0</v>
      </c>
      <c r="E16" s="6">
        <v>0</v>
      </c>
      <c r="F16" s="6">
        <v>0</v>
      </c>
      <c r="G16" s="6">
        <v>3153</v>
      </c>
      <c r="H16" s="6">
        <v>0</v>
      </c>
      <c r="I16" s="6">
        <v>0</v>
      </c>
    </row>
    <row r="17" spans="1:9" ht="18.75" customHeight="1">
      <c r="A17" s="5" t="s">
        <v>93</v>
      </c>
      <c r="B17" s="6">
        <v>62</v>
      </c>
      <c r="C17" s="6">
        <v>0</v>
      </c>
      <c r="D17" s="6">
        <v>0</v>
      </c>
      <c r="E17" s="6">
        <v>0</v>
      </c>
      <c r="F17" s="6">
        <v>0</v>
      </c>
      <c r="G17" s="6">
        <v>472</v>
      </c>
      <c r="H17" s="6">
        <v>55</v>
      </c>
      <c r="I17" s="6">
        <v>0</v>
      </c>
    </row>
    <row r="18" spans="1:9" ht="18.75" customHeight="1">
      <c r="A18" s="5" t="s">
        <v>94</v>
      </c>
      <c r="B18" s="6">
        <v>120</v>
      </c>
      <c r="C18" s="6">
        <v>0</v>
      </c>
      <c r="D18" s="6">
        <v>0</v>
      </c>
      <c r="E18" s="6">
        <v>0</v>
      </c>
      <c r="F18" s="6">
        <v>0</v>
      </c>
      <c r="G18" s="6">
        <v>943</v>
      </c>
      <c r="H18" s="6">
        <v>111</v>
      </c>
      <c r="I18" s="6">
        <v>0</v>
      </c>
    </row>
    <row r="19" spans="1:9" ht="18.75" customHeight="1">
      <c r="A19" s="5" t="s">
        <v>95</v>
      </c>
      <c r="B19" s="6">
        <v>58</v>
      </c>
      <c r="C19" s="6">
        <v>0</v>
      </c>
      <c r="D19" s="6">
        <v>0</v>
      </c>
      <c r="E19" s="6">
        <v>0</v>
      </c>
      <c r="F19" s="6">
        <v>0</v>
      </c>
      <c r="G19" s="6">
        <v>708</v>
      </c>
      <c r="H19" s="6">
        <v>0</v>
      </c>
      <c r="I19" s="6">
        <v>0</v>
      </c>
    </row>
    <row r="20" spans="1:9" ht="18.75" customHeight="1">
      <c r="A20" s="5" t="s">
        <v>96</v>
      </c>
      <c r="B20" s="6">
        <v>171</v>
      </c>
      <c r="C20" s="6">
        <v>0</v>
      </c>
      <c r="D20" s="6">
        <v>0</v>
      </c>
      <c r="E20" s="6">
        <v>0</v>
      </c>
      <c r="F20" s="6">
        <v>0</v>
      </c>
      <c r="G20" s="6">
        <v>1179</v>
      </c>
      <c r="H20" s="6">
        <v>0</v>
      </c>
      <c r="I20" s="6">
        <v>0</v>
      </c>
    </row>
    <row r="21" spans="1:9" ht="18.75" customHeight="1">
      <c r="A21" s="5" t="s">
        <v>98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380</v>
      </c>
      <c r="H21" s="6">
        <v>0</v>
      </c>
      <c r="I21" s="6">
        <v>0</v>
      </c>
    </row>
    <row r="22" spans="1:9" ht="18.75" customHeight="1">
      <c r="A22" s="5" t="s">
        <v>100</v>
      </c>
      <c r="B22" s="6">
        <v>87</v>
      </c>
      <c r="C22" s="6">
        <v>0</v>
      </c>
      <c r="D22" s="6">
        <v>0</v>
      </c>
      <c r="E22" s="6">
        <v>0</v>
      </c>
      <c r="F22" s="6">
        <v>0</v>
      </c>
      <c r="G22" s="6">
        <v>380</v>
      </c>
      <c r="H22" s="6">
        <v>0</v>
      </c>
      <c r="I22" s="6">
        <v>0</v>
      </c>
    </row>
    <row r="23" spans="1:9" ht="18.75" customHeight="1">
      <c r="A23" s="5" t="s">
        <v>123</v>
      </c>
      <c r="B23" s="5">
        <f aca="true" t="shared" si="0" ref="B23:I23">SUM(B7:B22)</f>
        <v>2299</v>
      </c>
      <c r="C23" s="5">
        <f t="shared" si="0"/>
        <v>2036</v>
      </c>
      <c r="D23" s="5">
        <f t="shared" si="0"/>
        <v>0</v>
      </c>
      <c r="E23" s="5">
        <f t="shared" si="0"/>
        <v>64393</v>
      </c>
      <c r="F23" s="5">
        <f t="shared" si="0"/>
        <v>21267</v>
      </c>
      <c r="G23" s="5">
        <f t="shared" si="0"/>
        <v>17577</v>
      </c>
      <c r="H23" s="5">
        <f t="shared" si="0"/>
        <v>166</v>
      </c>
      <c r="I23" s="5">
        <f t="shared" si="0"/>
        <v>0</v>
      </c>
    </row>
    <row r="24" ht="18.75" customHeight="1"/>
    <row r="25" spans="1:15" ht="18.75" customHeight="1">
      <c r="A25" s="24" t="s">
        <v>124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s="17" customFormat="1" ht="63" customHeight="1">
      <c r="A26" s="16" t="s">
        <v>82</v>
      </c>
      <c r="B26" s="16" t="s">
        <v>125</v>
      </c>
      <c r="C26" s="16" t="s">
        <v>126</v>
      </c>
      <c r="D26" s="16" t="s">
        <v>127</v>
      </c>
      <c r="E26" s="16" t="s">
        <v>128</v>
      </c>
      <c r="F26" s="16" t="s">
        <v>129</v>
      </c>
      <c r="G26" s="16" t="s">
        <v>130</v>
      </c>
      <c r="H26" s="16" t="s">
        <v>131</v>
      </c>
      <c r="I26" s="16" t="s">
        <v>132</v>
      </c>
      <c r="J26" s="16" t="s">
        <v>133</v>
      </c>
      <c r="K26" s="16" t="s">
        <v>134</v>
      </c>
      <c r="L26" s="16" t="s">
        <v>135</v>
      </c>
      <c r="M26" s="16" t="s">
        <v>136</v>
      </c>
      <c r="N26" s="16" t="s">
        <v>137</v>
      </c>
      <c r="O26" s="16" t="s">
        <v>138</v>
      </c>
    </row>
    <row r="27" spans="1:15" ht="18.75" customHeight="1">
      <c r="A27" s="5" t="s">
        <v>84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11864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18.75" customHeight="1">
      <c r="A28" s="5" t="s">
        <v>85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69</v>
      </c>
      <c r="L28" s="6">
        <v>0</v>
      </c>
      <c r="M28" s="6">
        <v>0</v>
      </c>
      <c r="N28" s="6">
        <v>0</v>
      </c>
      <c r="O28" s="6">
        <v>0</v>
      </c>
    </row>
    <row r="29" spans="1:15" ht="18.75" customHeight="1">
      <c r="A29" s="5" t="s">
        <v>99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57</v>
      </c>
      <c r="L29" s="6">
        <v>0</v>
      </c>
      <c r="M29" s="6">
        <v>0</v>
      </c>
      <c r="N29" s="6">
        <v>0</v>
      </c>
      <c r="O29" s="6">
        <v>330</v>
      </c>
    </row>
    <row r="30" spans="1:15" ht="18.75" customHeight="1">
      <c r="A30" s="5" t="s">
        <v>86</v>
      </c>
      <c r="B30" s="6">
        <v>0</v>
      </c>
      <c r="C30" s="6">
        <v>48</v>
      </c>
      <c r="D30" s="6">
        <v>0</v>
      </c>
      <c r="E30" s="6">
        <v>1200</v>
      </c>
      <c r="F30" s="6">
        <v>4087</v>
      </c>
      <c r="G30" s="6">
        <v>1593</v>
      </c>
      <c r="H30" s="6">
        <v>0</v>
      </c>
      <c r="I30" s="6">
        <v>0</v>
      </c>
      <c r="J30" s="6">
        <v>0</v>
      </c>
      <c r="K30" s="6">
        <v>724</v>
      </c>
      <c r="L30" s="6">
        <v>0</v>
      </c>
      <c r="M30" s="6">
        <v>0</v>
      </c>
      <c r="N30" s="6">
        <v>0</v>
      </c>
      <c r="O30" s="6">
        <v>2311</v>
      </c>
    </row>
    <row r="31" spans="1:15" ht="18.75" customHeight="1">
      <c r="A31" s="5" t="s">
        <v>87</v>
      </c>
      <c r="B31" s="6">
        <v>0</v>
      </c>
      <c r="C31" s="6">
        <v>71</v>
      </c>
      <c r="D31" s="6">
        <v>0</v>
      </c>
      <c r="E31" s="6">
        <v>960</v>
      </c>
      <c r="F31" s="6">
        <v>1596</v>
      </c>
      <c r="G31" s="6">
        <v>394</v>
      </c>
      <c r="H31" s="6">
        <v>0</v>
      </c>
      <c r="I31" s="6">
        <v>0</v>
      </c>
      <c r="J31" s="6">
        <v>0</v>
      </c>
      <c r="K31" s="6">
        <v>289</v>
      </c>
      <c r="L31" s="6">
        <v>0</v>
      </c>
      <c r="M31" s="6">
        <v>0</v>
      </c>
      <c r="N31" s="6">
        <v>0</v>
      </c>
      <c r="O31" s="6">
        <v>1293</v>
      </c>
    </row>
    <row r="32" spans="1:15" ht="18.75" customHeight="1">
      <c r="A32" s="5" t="s">
        <v>88</v>
      </c>
      <c r="B32" s="6">
        <v>0</v>
      </c>
      <c r="C32" s="6">
        <v>114</v>
      </c>
      <c r="D32" s="6">
        <v>0</v>
      </c>
      <c r="E32" s="6">
        <v>2400</v>
      </c>
      <c r="F32" s="6">
        <v>3682</v>
      </c>
      <c r="G32" s="6">
        <v>1485</v>
      </c>
      <c r="H32" s="6">
        <v>0</v>
      </c>
      <c r="I32" s="6">
        <v>0</v>
      </c>
      <c r="J32" s="6">
        <v>0</v>
      </c>
      <c r="K32" s="6">
        <v>340</v>
      </c>
      <c r="L32" s="6">
        <v>0</v>
      </c>
      <c r="M32" s="6">
        <v>0</v>
      </c>
      <c r="N32" s="6">
        <v>0</v>
      </c>
      <c r="O32" s="6">
        <v>628</v>
      </c>
    </row>
    <row r="33" spans="1:15" ht="18.75" customHeight="1">
      <c r="A33" s="5" t="s">
        <v>89</v>
      </c>
      <c r="B33" s="6">
        <v>0</v>
      </c>
      <c r="C33" s="6">
        <v>341</v>
      </c>
      <c r="D33" s="6">
        <v>0</v>
      </c>
      <c r="E33" s="6">
        <v>2900</v>
      </c>
      <c r="F33" s="6">
        <v>3682</v>
      </c>
      <c r="G33" s="6">
        <v>62</v>
      </c>
      <c r="H33" s="6">
        <v>0</v>
      </c>
      <c r="I33" s="6">
        <v>0</v>
      </c>
      <c r="J33" s="6">
        <v>0</v>
      </c>
      <c r="K33" s="6">
        <v>360</v>
      </c>
      <c r="L33" s="6">
        <v>0</v>
      </c>
      <c r="M33" s="6">
        <v>0</v>
      </c>
      <c r="N33" s="6">
        <v>0</v>
      </c>
      <c r="O33" s="6">
        <v>298</v>
      </c>
    </row>
    <row r="34" spans="1:15" ht="18.75" customHeight="1">
      <c r="A34" s="5" t="s">
        <v>90</v>
      </c>
      <c r="B34" s="6">
        <v>0</v>
      </c>
      <c r="C34" s="6">
        <v>0</v>
      </c>
      <c r="D34" s="6">
        <v>0</v>
      </c>
      <c r="E34" s="6">
        <v>1200</v>
      </c>
      <c r="F34" s="6">
        <v>1841</v>
      </c>
      <c r="G34" s="6">
        <v>0</v>
      </c>
      <c r="H34" s="6">
        <v>0</v>
      </c>
      <c r="I34" s="6">
        <v>0</v>
      </c>
      <c r="J34" s="6">
        <v>0</v>
      </c>
      <c r="K34" s="6">
        <v>200</v>
      </c>
      <c r="L34" s="6">
        <v>0</v>
      </c>
      <c r="M34" s="6">
        <v>0</v>
      </c>
      <c r="N34" s="6">
        <v>0</v>
      </c>
      <c r="O34" s="6">
        <v>1144</v>
      </c>
    </row>
    <row r="35" spans="1:15" ht="18.75" customHeight="1">
      <c r="A35" s="5" t="s">
        <v>91</v>
      </c>
      <c r="B35" s="6">
        <v>0</v>
      </c>
      <c r="C35" s="6">
        <v>1276</v>
      </c>
      <c r="D35" s="6">
        <v>0</v>
      </c>
      <c r="E35" s="6">
        <v>3300</v>
      </c>
      <c r="F35" s="6">
        <v>5719</v>
      </c>
      <c r="G35" s="6">
        <v>891</v>
      </c>
      <c r="H35" s="6">
        <v>0</v>
      </c>
      <c r="I35" s="6">
        <v>0</v>
      </c>
      <c r="J35" s="6">
        <v>0</v>
      </c>
      <c r="K35" s="6">
        <v>1303</v>
      </c>
      <c r="L35" s="6">
        <v>0</v>
      </c>
      <c r="M35" s="6">
        <v>0</v>
      </c>
      <c r="N35" s="6">
        <v>389</v>
      </c>
      <c r="O35" s="6">
        <v>1371</v>
      </c>
    </row>
    <row r="36" spans="1:15" ht="18.75" customHeight="1">
      <c r="A36" s="5" t="s">
        <v>92</v>
      </c>
      <c r="B36" s="6">
        <v>0</v>
      </c>
      <c r="C36" s="6">
        <v>3642</v>
      </c>
      <c r="D36" s="6">
        <v>0</v>
      </c>
      <c r="E36" s="6">
        <v>7820</v>
      </c>
      <c r="F36" s="6">
        <v>13409</v>
      </c>
      <c r="G36" s="6">
        <v>0</v>
      </c>
      <c r="H36" s="6">
        <v>0</v>
      </c>
      <c r="I36" s="6">
        <v>0</v>
      </c>
      <c r="J36" s="6">
        <v>0</v>
      </c>
      <c r="K36" s="6">
        <v>1236</v>
      </c>
      <c r="L36" s="6">
        <v>0</v>
      </c>
      <c r="M36" s="6">
        <v>0</v>
      </c>
      <c r="N36" s="6">
        <v>1229</v>
      </c>
      <c r="O36" s="6">
        <v>7412</v>
      </c>
    </row>
    <row r="37" spans="1:15" ht="18.75" customHeight="1">
      <c r="A37" s="5" t="s">
        <v>93</v>
      </c>
      <c r="B37" s="6">
        <v>0</v>
      </c>
      <c r="C37" s="6">
        <v>530</v>
      </c>
      <c r="D37" s="6">
        <v>0</v>
      </c>
      <c r="E37" s="6">
        <v>1075</v>
      </c>
      <c r="F37" s="6">
        <v>1688</v>
      </c>
      <c r="G37" s="6">
        <v>0</v>
      </c>
      <c r="H37" s="6">
        <v>0</v>
      </c>
      <c r="I37" s="6">
        <v>0</v>
      </c>
      <c r="J37" s="6">
        <v>0</v>
      </c>
      <c r="K37" s="6">
        <v>220</v>
      </c>
      <c r="L37" s="6">
        <v>0</v>
      </c>
      <c r="M37" s="6">
        <v>0</v>
      </c>
      <c r="N37" s="6">
        <v>0</v>
      </c>
      <c r="O37" s="6">
        <v>1822</v>
      </c>
    </row>
    <row r="38" spans="1:15" ht="18.75" customHeight="1">
      <c r="A38" s="5" t="s">
        <v>94</v>
      </c>
      <c r="B38" s="6">
        <v>0</v>
      </c>
      <c r="C38" s="6">
        <v>990</v>
      </c>
      <c r="D38" s="6">
        <v>0</v>
      </c>
      <c r="E38" s="6">
        <v>100</v>
      </c>
      <c r="F38" s="6">
        <v>3375</v>
      </c>
      <c r="G38" s="6">
        <v>0</v>
      </c>
      <c r="H38" s="6">
        <v>0</v>
      </c>
      <c r="I38" s="6">
        <v>0</v>
      </c>
      <c r="J38" s="6">
        <v>0</v>
      </c>
      <c r="K38" s="6">
        <v>460</v>
      </c>
      <c r="L38" s="6">
        <v>0</v>
      </c>
      <c r="M38" s="6">
        <v>0</v>
      </c>
      <c r="N38" s="6">
        <v>0</v>
      </c>
      <c r="O38" s="6">
        <v>1384</v>
      </c>
    </row>
    <row r="39" spans="1:15" ht="18.75" customHeight="1">
      <c r="A39" s="5" t="s">
        <v>95</v>
      </c>
      <c r="B39" s="6">
        <v>0</v>
      </c>
      <c r="C39" s="6">
        <v>0</v>
      </c>
      <c r="D39" s="6">
        <v>0</v>
      </c>
      <c r="E39" s="6">
        <v>0</v>
      </c>
      <c r="F39" s="6">
        <v>2181</v>
      </c>
      <c r="G39" s="6">
        <v>0</v>
      </c>
      <c r="H39" s="6">
        <v>0</v>
      </c>
      <c r="I39" s="6">
        <v>0</v>
      </c>
      <c r="J39" s="6">
        <v>0</v>
      </c>
      <c r="K39" s="6">
        <v>384</v>
      </c>
      <c r="L39" s="6">
        <v>0</v>
      </c>
      <c r="M39" s="6">
        <v>0</v>
      </c>
      <c r="N39" s="6">
        <v>0</v>
      </c>
      <c r="O39" s="6">
        <v>704</v>
      </c>
    </row>
    <row r="40" spans="1:15" ht="18.75" customHeight="1">
      <c r="A40" s="5" t="s">
        <v>96</v>
      </c>
      <c r="B40" s="6">
        <v>0</v>
      </c>
      <c r="C40" s="6">
        <v>360</v>
      </c>
      <c r="D40" s="6">
        <v>0</v>
      </c>
      <c r="E40" s="6">
        <v>50</v>
      </c>
      <c r="F40" s="6">
        <v>4908</v>
      </c>
      <c r="G40" s="6">
        <v>0</v>
      </c>
      <c r="H40" s="6">
        <v>0</v>
      </c>
      <c r="I40" s="6">
        <v>0</v>
      </c>
      <c r="J40" s="6">
        <v>0</v>
      </c>
      <c r="K40" s="6">
        <v>576</v>
      </c>
      <c r="L40" s="6">
        <v>0</v>
      </c>
      <c r="M40" s="6">
        <v>0</v>
      </c>
      <c r="N40" s="6">
        <v>0</v>
      </c>
      <c r="O40" s="6">
        <v>1049</v>
      </c>
    </row>
    <row r="41" spans="1:15" ht="18.75" customHeight="1">
      <c r="A41" s="5" t="s">
        <v>98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251</v>
      </c>
      <c r="L41" s="6">
        <v>0</v>
      </c>
      <c r="M41" s="6">
        <v>0</v>
      </c>
      <c r="N41" s="6">
        <v>0</v>
      </c>
      <c r="O41" s="6">
        <v>102</v>
      </c>
    </row>
    <row r="42" spans="1:15" ht="18.75" customHeight="1">
      <c r="A42" s="5" t="s">
        <v>100</v>
      </c>
      <c r="B42" s="6">
        <v>0</v>
      </c>
      <c r="C42" s="6">
        <v>304</v>
      </c>
      <c r="D42" s="6">
        <v>0</v>
      </c>
      <c r="E42" s="6">
        <v>100</v>
      </c>
      <c r="F42" s="6">
        <v>2700</v>
      </c>
      <c r="G42" s="6">
        <v>0</v>
      </c>
      <c r="H42" s="6">
        <v>0</v>
      </c>
      <c r="I42" s="6">
        <v>0</v>
      </c>
      <c r="J42" s="6">
        <v>0</v>
      </c>
      <c r="K42" s="6">
        <v>174</v>
      </c>
      <c r="L42" s="6">
        <v>0</v>
      </c>
      <c r="M42" s="6">
        <v>0</v>
      </c>
      <c r="N42" s="6">
        <v>0</v>
      </c>
      <c r="O42" s="6">
        <v>994</v>
      </c>
    </row>
    <row r="43" spans="1:15" ht="18.75" customHeight="1">
      <c r="A43" s="5" t="s">
        <v>123</v>
      </c>
      <c r="B43" s="5">
        <f aca="true" t="shared" si="1" ref="B43:O43">SUM(B27:B42)</f>
        <v>0</v>
      </c>
      <c r="C43" s="5">
        <f t="shared" si="1"/>
        <v>7676</v>
      </c>
      <c r="D43" s="5">
        <f t="shared" si="1"/>
        <v>0</v>
      </c>
      <c r="E43" s="5">
        <f t="shared" si="1"/>
        <v>21105</v>
      </c>
      <c r="F43" s="5">
        <f t="shared" si="1"/>
        <v>48868</v>
      </c>
      <c r="G43" s="5">
        <f t="shared" si="1"/>
        <v>4425</v>
      </c>
      <c r="H43" s="5">
        <f t="shared" si="1"/>
        <v>11864</v>
      </c>
      <c r="I43" s="5">
        <f t="shared" si="1"/>
        <v>0</v>
      </c>
      <c r="J43" s="5">
        <f t="shared" si="1"/>
        <v>0</v>
      </c>
      <c r="K43" s="5">
        <f t="shared" si="1"/>
        <v>6643</v>
      </c>
      <c r="L43" s="5">
        <f t="shared" si="1"/>
        <v>0</v>
      </c>
      <c r="M43" s="5">
        <f t="shared" si="1"/>
        <v>0</v>
      </c>
      <c r="N43" s="5">
        <f t="shared" si="1"/>
        <v>1618</v>
      </c>
      <c r="O43" s="5">
        <f t="shared" si="1"/>
        <v>20842</v>
      </c>
    </row>
    <row r="44" ht="18.75" customHeight="1"/>
    <row r="45" ht="18.75" customHeight="1"/>
    <row r="46" spans="1:5" ht="18.75" customHeight="1">
      <c r="A46" s="24" t="s">
        <v>139</v>
      </c>
      <c r="B46" s="24"/>
      <c r="C46" s="24"/>
      <c r="D46" s="24"/>
      <c r="E46" s="24"/>
    </row>
    <row r="47" spans="1:5" s="14" customFormat="1" ht="18.75" customHeight="1">
      <c r="A47" s="13" t="s">
        <v>140</v>
      </c>
      <c r="B47" s="13" t="s">
        <v>141</v>
      </c>
      <c r="C47" s="13" t="s">
        <v>142</v>
      </c>
      <c r="D47" s="13" t="s">
        <v>143</v>
      </c>
      <c r="E47" s="13" t="s">
        <v>123</v>
      </c>
    </row>
    <row r="48" spans="1:5" ht="18.75" customHeight="1">
      <c r="A48" s="5" t="s">
        <v>84</v>
      </c>
      <c r="B48" s="5">
        <f>12334</f>
        <v>12334</v>
      </c>
      <c r="C48" s="5">
        <f>11864</f>
        <v>11864</v>
      </c>
      <c r="D48" s="5">
        <f>0</f>
        <v>0</v>
      </c>
      <c r="E48" s="5">
        <f aca="true" t="shared" si="2" ref="E48:E63">SUM(B7:I7,SUM(B27:O27))</f>
        <v>24198</v>
      </c>
    </row>
    <row r="49" spans="1:5" ht="18.75" customHeight="1">
      <c r="A49" s="5" t="s">
        <v>85</v>
      </c>
      <c r="B49" s="5">
        <f>7553</f>
        <v>7553</v>
      </c>
      <c r="C49" s="5">
        <f>69</f>
        <v>69</v>
      </c>
      <c r="D49" s="5">
        <f>0</f>
        <v>0</v>
      </c>
      <c r="E49" s="5">
        <f t="shared" si="2"/>
        <v>7622</v>
      </c>
    </row>
    <row r="50" spans="1:5" ht="18.75" customHeight="1">
      <c r="A50" s="5" t="s">
        <v>99</v>
      </c>
      <c r="B50" s="5">
        <f>12206</f>
        <v>12206</v>
      </c>
      <c r="C50" s="5">
        <f>57</f>
        <v>57</v>
      </c>
      <c r="D50" s="5">
        <f>330</f>
        <v>330</v>
      </c>
      <c r="E50" s="5">
        <f t="shared" si="2"/>
        <v>12593</v>
      </c>
    </row>
    <row r="51" spans="1:5" ht="18.75" customHeight="1">
      <c r="A51" s="5" t="s">
        <v>86</v>
      </c>
      <c r="B51" s="5">
        <f>46588</f>
        <v>46588</v>
      </c>
      <c r="C51" s="5">
        <f>7652</f>
        <v>7652</v>
      </c>
      <c r="D51" s="5">
        <f>2311</f>
        <v>2311</v>
      </c>
      <c r="E51" s="5">
        <f t="shared" si="2"/>
        <v>56551</v>
      </c>
    </row>
    <row r="52" spans="1:5" ht="18.75" customHeight="1">
      <c r="A52" s="5" t="s">
        <v>87</v>
      </c>
      <c r="B52" s="5">
        <f>12376</f>
        <v>12376</v>
      </c>
      <c r="C52" s="5">
        <f>3310</f>
        <v>3310</v>
      </c>
      <c r="D52" s="5">
        <f>1293</f>
        <v>1293</v>
      </c>
      <c r="E52" s="5">
        <f t="shared" si="2"/>
        <v>16979</v>
      </c>
    </row>
    <row r="53" spans="1:5" ht="18.75" customHeight="1">
      <c r="A53" s="5" t="s">
        <v>88</v>
      </c>
      <c r="B53" s="5">
        <f>1231</f>
        <v>1231</v>
      </c>
      <c r="C53" s="5">
        <f>8021</f>
        <v>8021</v>
      </c>
      <c r="D53" s="5">
        <f>628</f>
        <v>628</v>
      </c>
      <c r="E53" s="5">
        <f t="shared" si="2"/>
        <v>9880</v>
      </c>
    </row>
    <row r="54" spans="1:5" ht="18.75" customHeight="1">
      <c r="A54" s="5" t="s">
        <v>89</v>
      </c>
      <c r="B54" s="5">
        <f>1226</f>
        <v>1226</v>
      </c>
      <c r="C54" s="5">
        <f>7345</f>
        <v>7345</v>
      </c>
      <c r="D54" s="5">
        <f>298</f>
        <v>298</v>
      </c>
      <c r="E54" s="5">
        <f t="shared" si="2"/>
        <v>8869</v>
      </c>
    </row>
    <row r="55" spans="1:5" ht="18.75" customHeight="1">
      <c r="A55" s="5" t="s">
        <v>90</v>
      </c>
      <c r="B55" s="5">
        <f>614</f>
        <v>614</v>
      </c>
      <c r="C55" s="5">
        <f>3241</f>
        <v>3241</v>
      </c>
      <c r="D55" s="5">
        <f>1144</f>
        <v>1144</v>
      </c>
      <c r="E55" s="5">
        <f t="shared" si="2"/>
        <v>4999</v>
      </c>
    </row>
    <row r="56" spans="1:5" ht="18.75" customHeight="1">
      <c r="A56" s="5" t="s">
        <v>91</v>
      </c>
      <c r="B56" s="5">
        <f>3753</f>
        <v>3753</v>
      </c>
      <c r="C56" s="5">
        <f>12878</f>
        <v>12878</v>
      </c>
      <c r="D56" s="5">
        <f>1371</f>
        <v>1371</v>
      </c>
      <c r="E56" s="5">
        <f t="shared" si="2"/>
        <v>18002</v>
      </c>
    </row>
    <row r="57" spans="1:5" ht="18.75" customHeight="1">
      <c r="A57" s="5" t="s">
        <v>92</v>
      </c>
      <c r="B57" s="5">
        <f>5131</f>
        <v>5131</v>
      </c>
      <c r="C57" s="5">
        <f>27336</f>
        <v>27336</v>
      </c>
      <c r="D57" s="5">
        <f>7412</f>
        <v>7412</v>
      </c>
      <c r="E57" s="5">
        <f t="shared" si="2"/>
        <v>39879</v>
      </c>
    </row>
    <row r="58" spans="1:5" ht="18.75" customHeight="1">
      <c r="A58" s="5" t="s">
        <v>93</v>
      </c>
      <c r="B58" s="5">
        <f>589</f>
        <v>589</v>
      </c>
      <c r="C58" s="5">
        <f>3513</f>
        <v>3513</v>
      </c>
      <c r="D58" s="5">
        <f>1822</f>
        <v>1822</v>
      </c>
      <c r="E58" s="5">
        <f t="shared" si="2"/>
        <v>5924</v>
      </c>
    </row>
    <row r="59" spans="1:5" ht="18.75" customHeight="1">
      <c r="A59" s="5" t="s">
        <v>94</v>
      </c>
      <c r="B59" s="5">
        <f>1174</f>
        <v>1174</v>
      </c>
      <c r="C59" s="5">
        <f>4925</f>
        <v>4925</v>
      </c>
      <c r="D59" s="5">
        <f>1384</f>
        <v>1384</v>
      </c>
      <c r="E59" s="5">
        <f t="shared" si="2"/>
        <v>7483</v>
      </c>
    </row>
    <row r="60" spans="1:5" ht="18.75" customHeight="1">
      <c r="A60" s="5" t="s">
        <v>95</v>
      </c>
      <c r="B60" s="5">
        <f>766</f>
        <v>766</v>
      </c>
      <c r="C60" s="5">
        <f>2565</f>
        <v>2565</v>
      </c>
      <c r="D60" s="5">
        <f>704</f>
        <v>704</v>
      </c>
      <c r="E60" s="5">
        <f t="shared" si="2"/>
        <v>4035</v>
      </c>
    </row>
    <row r="61" spans="1:5" ht="18.75" customHeight="1">
      <c r="A61" s="5" t="s">
        <v>96</v>
      </c>
      <c r="B61" s="5">
        <f>1350</f>
        <v>1350</v>
      </c>
      <c r="C61" s="5">
        <f>5894</f>
        <v>5894</v>
      </c>
      <c r="D61" s="5">
        <f>1049</f>
        <v>1049</v>
      </c>
      <c r="E61" s="5">
        <f t="shared" si="2"/>
        <v>8293</v>
      </c>
    </row>
    <row r="62" spans="1:5" ht="18.75" customHeight="1">
      <c r="A62" s="5" t="s">
        <v>98</v>
      </c>
      <c r="B62" s="5">
        <f>380</f>
        <v>380</v>
      </c>
      <c r="C62" s="5">
        <f>251</f>
        <v>251</v>
      </c>
      <c r="D62" s="5">
        <f>102</f>
        <v>102</v>
      </c>
      <c r="E62" s="5">
        <f t="shared" si="2"/>
        <v>733</v>
      </c>
    </row>
    <row r="63" spans="1:5" ht="18.75" customHeight="1">
      <c r="A63" s="5" t="s">
        <v>100</v>
      </c>
      <c r="B63" s="5">
        <f>467</f>
        <v>467</v>
      </c>
      <c r="C63" s="5">
        <f>3278</f>
        <v>3278</v>
      </c>
      <c r="D63" s="5">
        <f>994</f>
        <v>994</v>
      </c>
      <c r="E63" s="5">
        <f t="shared" si="2"/>
        <v>4739</v>
      </c>
    </row>
    <row r="64" spans="1:5" ht="18.75" customHeight="1">
      <c r="A64" s="6"/>
      <c r="B64" s="6"/>
      <c r="C64" s="6"/>
      <c r="D64" s="5" t="s">
        <v>123</v>
      </c>
      <c r="E64" s="5">
        <f>SUM(E48:E63)</f>
        <v>230779</v>
      </c>
    </row>
  </sheetData>
  <sheetProtection/>
  <mergeCells count="4">
    <mergeCell ref="A5:I5"/>
    <mergeCell ref="A1:I4"/>
    <mergeCell ref="A25:O25"/>
    <mergeCell ref="A46:E46"/>
  </mergeCells>
  <printOptions/>
  <pageMargins left="0.75" right="0.75" top="1" bottom="1" header="0.5" footer="0.5"/>
  <pageSetup fitToHeight="0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zoomScalePageLayoutView="0" workbookViewId="0" topLeftCell="A1">
      <selection activeCell="A1" sqref="A1:B3"/>
    </sheetView>
  </sheetViews>
  <sheetFormatPr defaultColWidth="9.140625" defaultRowHeight="12.75"/>
  <cols>
    <col min="1" max="1" width="71.57421875" style="0" customWidth="1"/>
    <col min="2" max="2" width="13.140625" style="0" customWidth="1"/>
  </cols>
  <sheetData>
    <row r="1" spans="1:2" ht="18" customHeight="1">
      <c r="A1" s="23" t="s">
        <v>144</v>
      </c>
      <c r="B1" s="23"/>
    </row>
    <row r="2" spans="1:2" ht="12.75">
      <c r="A2" s="23"/>
      <c r="B2" s="23"/>
    </row>
    <row r="3" spans="1:2" ht="12.75">
      <c r="A3" s="23"/>
      <c r="B3" s="23"/>
    </row>
    <row r="4" spans="1:2" ht="12.75">
      <c r="A4" s="6"/>
      <c r="B4" s="6"/>
    </row>
    <row r="5" spans="1:2" s="4" customFormat="1" ht="12.75">
      <c r="A5" s="18" t="s">
        <v>145</v>
      </c>
      <c r="B5" s="18" t="s">
        <v>112</v>
      </c>
    </row>
    <row r="6" spans="1:2" ht="12.75">
      <c r="A6" s="6" t="s">
        <v>146</v>
      </c>
      <c r="B6" s="19">
        <v>6910</v>
      </c>
    </row>
    <row r="7" spans="1:2" ht="12.75">
      <c r="A7" s="6" t="s">
        <v>147</v>
      </c>
      <c r="B7" s="19">
        <v>4034</v>
      </c>
    </row>
    <row r="8" spans="1:2" ht="12.75">
      <c r="A8" s="6" t="s">
        <v>148</v>
      </c>
      <c r="B8" s="19">
        <v>0</v>
      </c>
    </row>
    <row r="9" spans="1:2" ht="12.75">
      <c r="A9" s="6" t="s">
        <v>149</v>
      </c>
      <c r="B9" s="19">
        <v>0</v>
      </c>
    </row>
    <row r="10" spans="1:2" ht="12.75">
      <c r="A10" s="6" t="s">
        <v>150</v>
      </c>
      <c r="B10" s="19">
        <v>0</v>
      </c>
    </row>
    <row r="11" spans="1:2" ht="12.75">
      <c r="A11" s="6" t="s">
        <v>151</v>
      </c>
      <c r="B11" s="19">
        <v>0</v>
      </c>
    </row>
    <row r="12" spans="1:2" ht="12.75">
      <c r="A12" s="6" t="s">
        <v>152</v>
      </c>
      <c r="B12" s="19">
        <v>1463</v>
      </c>
    </row>
    <row r="13" spans="1:2" ht="12.75">
      <c r="A13" s="6" t="s">
        <v>153</v>
      </c>
      <c r="B13" s="19">
        <v>0</v>
      </c>
    </row>
    <row r="14" spans="1:2" ht="12.75">
      <c r="A14" s="6" t="s">
        <v>154</v>
      </c>
      <c r="B14" s="19">
        <v>0</v>
      </c>
    </row>
    <row r="15" spans="1:2" ht="12.75">
      <c r="A15" s="6" t="s">
        <v>155</v>
      </c>
      <c r="B15" s="19">
        <v>0</v>
      </c>
    </row>
    <row r="16" spans="1:2" ht="12.75">
      <c r="A16" s="6" t="s">
        <v>156</v>
      </c>
      <c r="B16" s="19">
        <v>11134</v>
      </c>
    </row>
    <row r="17" spans="1:2" ht="12.75">
      <c r="A17" s="6" t="s">
        <v>157</v>
      </c>
      <c r="B17" s="19">
        <v>7441</v>
      </c>
    </row>
    <row r="18" spans="1:2" ht="12.75">
      <c r="A18" s="6" t="s">
        <v>158</v>
      </c>
      <c r="B18" s="19">
        <v>12769</v>
      </c>
    </row>
    <row r="19" spans="1:2" ht="12.75">
      <c r="A19" s="6" t="s">
        <v>159</v>
      </c>
      <c r="B19" s="19">
        <v>0</v>
      </c>
    </row>
    <row r="20" spans="1:2" ht="12.75">
      <c r="A20" s="6" t="s">
        <v>160</v>
      </c>
      <c r="B20" s="19">
        <v>1854</v>
      </c>
    </row>
    <row r="21" spans="1:2" ht="12.75">
      <c r="A21" s="6" t="s">
        <v>161</v>
      </c>
      <c r="B21" s="19">
        <v>237</v>
      </c>
    </row>
    <row r="22" spans="1:2" ht="12.75">
      <c r="A22" s="6" t="s">
        <v>162</v>
      </c>
      <c r="B22" s="19">
        <v>281833</v>
      </c>
    </row>
    <row r="23" spans="1:2" ht="12.75">
      <c r="A23" s="6" t="s">
        <v>163</v>
      </c>
      <c r="B23" s="19">
        <v>0</v>
      </c>
    </row>
    <row r="24" spans="1:2" ht="12.75">
      <c r="A24" s="6" t="s">
        <v>164</v>
      </c>
      <c r="B24" s="19">
        <v>89020</v>
      </c>
    </row>
    <row r="25" spans="1:2" ht="12.75">
      <c r="A25" s="6" t="s">
        <v>165</v>
      </c>
      <c r="B25" s="19">
        <v>62333</v>
      </c>
    </row>
    <row r="26" spans="1:2" ht="12.75">
      <c r="A26" s="6" t="s">
        <v>166</v>
      </c>
      <c r="B26" s="19">
        <v>0</v>
      </c>
    </row>
    <row r="27" spans="1:2" ht="12.75">
      <c r="A27" s="6" t="s">
        <v>167</v>
      </c>
      <c r="B27" s="19">
        <v>10884</v>
      </c>
    </row>
    <row r="28" spans="1:2" ht="12.75">
      <c r="A28" s="6" t="s">
        <v>168</v>
      </c>
      <c r="B28" s="19">
        <v>0</v>
      </c>
    </row>
    <row r="29" spans="1:2" ht="12.75">
      <c r="A29" s="6" t="s">
        <v>169</v>
      </c>
      <c r="B29" s="19">
        <v>0</v>
      </c>
    </row>
    <row r="30" spans="1:2" ht="12.75">
      <c r="A30" s="6" t="s">
        <v>170</v>
      </c>
      <c r="B30" s="19">
        <v>113224</v>
      </c>
    </row>
    <row r="31" spans="1:2" ht="12.75">
      <c r="A31" s="6" t="s">
        <v>171</v>
      </c>
      <c r="B31" s="19">
        <v>16899</v>
      </c>
    </row>
    <row r="32" spans="1:2" ht="12.75">
      <c r="A32" s="6"/>
      <c r="B32" s="6"/>
    </row>
    <row r="33" spans="1:2" ht="12.75">
      <c r="A33" s="5" t="s">
        <v>83</v>
      </c>
      <c r="B33" s="8">
        <v>359789</v>
      </c>
    </row>
    <row r="34" spans="1:2" s="11" customFormat="1" ht="24.75" customHeight="1">
      <c r="A34" s="25" t="s">
        <v>219</v>
      </c>
      <c r="B34" s="25"/>
    </row>
    <row r="35" spans="1:2" ht="18.75" customHeight="1">
      <c r="A35" s="19" t="s">
        <v>172</v>
      </c>
      <c r="B35" s="19"/>
    </row>
    <row r="36" spans="1:2" s="11" customFormat="1" ht="18.75" customHeight="1">
      <c r="A36" s="20" t="s">
        <v>173</v>
      </c>
      <c r="B36" s="12"/>
    </row>
    <row r="37" spans="1:2" ht="63.75">
      <c r="A37" s="19" t="s">
        <v>174</v>
      </c>
      <c r="B37" s="6"/>
    </row>
    <row r="38" spans="1:2" ht="12.75">
      <c r="A38" s="6"/>
      <c r="B38" s="6"/>
    </row>
  </sheetData>
  <sheetProtection/>
  <mergeCells count="2">
    <mergeCell ref="A1:B3"/>
    <mergeCell ref="A34:B34"/>
  </mergeCells>
  <printOptions/>
  <pageMargins left="0.75" right="0.75" top="1" bottom="1" header="0.5" footer="0.5"/>
  <pageSetup fitToHeight="0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">
      <selection activeCell="A1" sqref="A1:C4"/>
    </sheetView>
  </sheetViews>
  <sheetFormatPr defaultColWidth="9.140625" defaultRowHeight="12.75"/>
  <cols>
    <col min="1" max="1" width="74.00390625" style="0" customWidth="1"/>
    <col min="2" max="3" width="12.00390625" style="0" customWidth="1"/>
  </cols>
  <sheetData>
    <row r="1" spans="1:3" ht="18" customHeight="1">
      <c r="A1" s="23" t="s">
        <v>175</v>
      </c>
      <c r="B1" s="23"/>
      <c r="C1" s="23"/>
    </row>
    <row r="2" spans="1:3" ht="12.75">
      <c r="A2" s="23"/>
      <c r="B2" s="23"/>
      <c r="C2" s="23"/>
    </row>
    <row r="3" spans="1:3" ht="12.75">
      <c r="A3" s="23"/>
      <c r="B3" s="23"/>
      <c r="C3" s="23"/>
    </row>
    <row r="4" spans="1:3" ht="12.75">
      <c r="A4" s="23"/>
      <c r="B4" s="23"/>
      <c r="C4" s="23"/>
    </row>
    <row r="5" spans="1:3" ht="24" customHeight="1">
      <c r="A5" s="5" t="s">
        <v>176</v>
      </c>
      <c r="B5" s="6"/>
      <c r="C5" s="6"/>
    </row>
    <row r="6" spans="1:3" ht="24" customHeight="1">
      <c r="A6" s="5" t="s">
        <v>145</v>
      </c>
      <c r="B6" s="26" t="s">
        <v>177</v>
      </c>
      <c r="C6" s="27"/>
    </row>
    <row r="7" spans="1:3" ht="24" customHeight="1">
      <c r="A7" s="6"/>
      <c r="B7" s="22" t="s">
        <v>178</v>
      </c>
      <c r="C7" s="22" t="s">
        <v>179</v>
      </c>
    </row>
    <row r="8" spans="1:3" ht="24" customHeight="1">
      <c r="A8" s="21" t="s">
        <v>180</v>
      </c>
      <c r="B8" s="21" t="s">
        <v>11</v>
      </c>
      <c r="C8" s="21" t="s">
        <v>11</v>
      </c>
    </row>
    <row r="9" spans="1:3" ht="24" customHeight="1">
      <c r="A9" s="5" t="s">
        <v>181</v>
      </c>
      <c r="B9" s="5" t="s">
        <v>11</v>
      </c>
      <c r="C9" s="5" t="s">
        <v>11</v>
      </c>
    </row>
    <row r="10" spans="1:3" ht="24" customHeight="1">
      <c r="A10" s="6" t="s">
        <v>182</v>
      </c>
      <c r="B10" s="8">
        <v>116138</v>
      </c>
      <c r="C10" s="8">
        <v>0</v>
      </c>
    </row>
    <row r="11" spans="1:3" ht="24" customHeight="1">
      <c r="A11" s="6" t="s">
        <v>183</v>
      </c>
      <c r="B11" s="8">
        <v>1390</v>
      </c>
      <c r="C11" s="8">
        <v>0</v>
      </c>
    </row>
    <row r="12" spans="1:3" ht="24" customHeight="1">
      <c r="A12" s="6" t="s">
        <v>184</v>
      </c>
      <c r="B12" s="8">
        <v>1619</v>
      </c>
      <c r="C12" s="8">
        <v>0</v>
      </c>
    </row>
    <row r="13" spans="1:3" ht="24" customHeight="1">
      <c r="A13" s="6" t="s">
        <v>185</v>
      </c>
      <c r="B13" s="8" t="s">
        <v>186</v>
      </c>
      <c r="C13" s="8" t="s">
        <v>81</v>
      </c>
    </row>
    <row r="14" spans="1:3" ht="24" customHeight="1">
      <c r="A14" s="5" t="s">
        <v>187</v>
      </c>
      <c r="B14" s="5" t="s">
        <v>11</v>
      </c>
      <c r="C14" s="5" t="s">
        <v>11</v>
      </c>
    </row>
    <row r="15" spans="1:3" ht="24" customHeight="1">
      <c r="A15" s="6" t="s">
        <v>188</v>
      </c>
      <c r="B15" s="8">
        <v>3500</v>
      </c>
      <c r="C15" s="8">
        <v>0</v>
      </c>
    </row>
    <row r="16" spans="1:3" ht="24" customHeight="1">
      <c r="A16" s="6" t="s">
        <v>189</v>
      </c>
      <c r="B16" s="8">
        <v>15000</v>
      </c>
      <c r="C16" s="8">
        <v>0</v>
      </c>
    </row>
    <row r="17" spans="1:3" ht="24" customHeight="1">
      <c r="A17" s="6" t="s">
        <v>190</v>
      </c>
      <c r="B17" s="8">
        <v>125</v>
      </c>
      <c r="C17" s="8">
        <v>0</v>
      </c>
    </row>
    <row r="18" spans="1:3" ht="24" customHeight="1">
      <c r="A18" s="6" t="s">
        <v>191</v>
      </c>
      <c r="B18" s="8">
        <v>13269</v>
      </c>
      <c r="C18" s="8">
        <v>0</v>
      </c>
    </row>
    <row r="19" spans="1:3" ht="24" customHeight="1">
      <c r="A19" s="6" t="s">
        <v>192</v>
      </c>
      <c r="B19" s="8" t="s">
        <v>193</v>
      </c>
      <c r="C19" s="8" t="s">
        <v>81</v>
      </c>
    </row>
    <row r="20" spans="1:3" ht="24" customHeight="1">
      <c r="A20" s="5" t="s">
        <v>194</v>
      </c>
      <c r="B20" s="5" t="s">
        <v>11</v>
      </c>
      <c r="C20" s="5" t="s">
        <v>11</v>
      </c>
    </row>
    <row r="21" spans="1:3" ht="24" customHeight="1">
      <c r="A21" s="6" t="s">
        <v>195</v>
      </c>
      <c r="B21" s="8">
        <v>-1744</v>
      </c>
      <c r="C21" s="8">
        <v>0</v>
      </c>
    </row>
    <row r="22" spans="1:3" ht="24" customHeight="1">
      <c r="A22" s="6" t="s">
        <v>196</v>
      </c>
      <c r="B22" s="8" t="s">
        <v>197</v>
      </c>
      <c r="C22" s="8" t="s">
        <v>81</v>
      </c>
    </row>
    <row r="23" spans="1:3" ht="24" customHeight="1">
      <c r="A23" s="6" t="s">
        <v>198</v>
      </c>
      <c r="B23" s="8" t="s">
        <v>199</v>
      </c>
      <c r="C23" s="8" t="s">
        <v>81</v>
      </c>
    </row>
    <row r="24" spans="1:3" ht="24" customHeight="1">
      <c r="A24" s="21" t="s">
        <v>200</v>
      </c>
      <c r="B24" s="21" t="s">
        <v>11</v>
      </c>
      <c r="C24" s="21" t="s">
        <v>11</v>
      </c>
    </row>
    <row r="25" spans="1:3" ht="24" customHeight="1">
      <c r="A25" s="5" t="s">
        <v>181</v>
      </c>
      <c r="B25" s="5" t="s">
        <v>11</v>
      </c>
      <c r="C25" s="5" t="s">
        <v>11</v>
      </c>
    </row>
    <row r="26" spans="1:3" ht="24" customHeight="1">
      <c r="A26" s="6" t="s">
        <v>201</v>
      </c>
      <c r="B26" s="8">
        <v>85835</v>
      </c>
      <c r="C26" s="8">
        <v>0</v>
      </c>
    </row>
    <row r="27" spans="1:3" ht="24" customHeight="1">
      <c r="A27" s="6" t="s">
        <v>202</v>
      </c>
      <c r="B27" s="8" t="s">
        <v>203</v>
      </c>
      <c r="C27" s="8" t="s">
        <v>81</v>
      </c>
    </row>
    <row r="28" spans="1:3" ht="24" customHeight="1">
      <c r="A28" s="6" t="s">
        <v>204</v>
      </c>
      <c r="B28" s="8" t="s">
        <v>203</v>
      </c>
      <c r="C28" s="8" t="s">
        <v>81</v>
      </c>
    </row>
    <row r="29" spans="1:3" ht="24" customHeight="1">
      <c r="A29" s="21" t="s">
        <v>180</v>
      </c>
      <c r="B29" s="21" t="s">
        <v>11</v>
      </c>
      <c r="C29" s="21" t="s">
        <v>11</v>
      </c>
    </row>
    <row r="30" spans="1:3" ht="24" customHeight="1">
      <c r="A30" s="5" t="s">
        <v>205</v>
      </c>
      <c r="B30" s="5" t="s">
        <v>11</v>
      </c>
      <c r="C30" s="5" t="s">
        <v>11</v>
      </c>
    </row>
    <row r="31" spans="1:3" ht="24" customHeight="1">
      <c r="A31" s="6" t="s">
        <v>206</v>
      </c>
      <c r="B31" s="8">
        <v>0</v>
      </c>
      <c r="C31" s="8">
        <v>1390</v>
      </c>
    </row>
    <row r="32" spans="1:3" ht="24" customHeight="1">
      <c r="A32" s="6" t="s">
        <v>207</v>
      </c>
      <c r="B32" s="8">
        <v>0</v>
      </c>
      <c r="C32" s="8">
        <v>16320</v>
      </c>
    </row>
    <row r="33" spans="1:3" ht="24" customHeight="1">
      <c r="A33" s="6" t="s">
        <v>208</v>
      </c>
      <c r="B33" s="8">
        <v>0</v>
      </c>
      <c r="C33" s="8">
        <v>28908</v>
      </c>
    </row>
    <row r="34" spans="1:3" ht="24" customHeight="1">
      <c r="A34" s="6" t="s">
        <v>209</v>
      </c>
      <c r="B34" s="8">
        <v>0</v>
      </c>
      <c r="C34" s="8">
        <v>21651</v>
      </c>
    </row>
    <row r="35" spans="1:3" ht="24" customHeight="1">
      <c r="A35" s="6" t="s">
        <v>210</v>
      </c>
      <c r="B35" s="8">
        <v>0</v>
      </c>
      <c r="C35" s="8">
        <v>7239</v>
      </c>
    </row>
    <row r="36" spans="1:3" ht="24" customHeight="1">
      <c r="A36" s="6" t="s">
        <v>211</v>
      </c>
      <c r="B36" s="8">
        <v>0</v>
      </c>
      <c r="C36" s="8">
        <v>20165</v>
      </c>
    </row>
    <row r="37" spans="1:3" ht="24" customHeight="1">
      <c r="A37" s="6" t="s">
        <v>212</v>
      </c>
      <c r="B37" s="8">
        <v>0</v>
      </c>
      <c r="C37" s="8">
        <v>4425</v>
      </c>
    </row>
    <row r="38" spans="1:3" ht="24" customHeight="1">
      <c r="A38" s="6" t="s">
        <v>213</v>
      </c>
      <c r="B38" s="8" t="s">
        <v>81</v>
      </c>
      <c r="C38" s="8" t="s">
        <v>214</v>
      </c>
    </row>
    <row r="39" spans="1:3" ht="24" customHeight="1">
      <c r="A39" s="6" t="s">
        <v>198</v>
      </c>
      <c r="B39" s="8" t="s">
        <v>81</v>
      </c>
      <c r="C39" s="8" t="s">
        <v>214</v>
      </c>
    </row>
    <row r="40" spans="1:3" ht="24" customHeight="1">
      <c r="A40" s="21" t="s">
        <v>200</v>
      </c>
      <c r="B40" s="21" t="s">
        <v>11</v>
      </c>
      <c r="C40" s="21" t="s">
        <v>11</v>
      </c>
    </row>
    <row r="41" spans="1:3" ht="24" customHeight="1">
      <c r="A41" s="5" t="s">
        <v>205</v>
      </c>
      <c r="B41" s="5" t="s">
        <v>11</v>
      </c>
      <c r="C41" s="5" t="s">
        <v>11</v>
      </c>
    </row>
    <row r="42" spans="1:3" ht="24" customHeight="1">
      <c r="A42" s="6" t="s">
        <v>215</v>
      </c>
      <c r="B42" s="8">
        <v>0</v>
      </c>
      <c r="C42" s="8">
        <v>64534</v>
      </c>
    </row>
    <row r="43" spans="1:3" ht="24" customHeight="1">
      <c r="A43" s="6" t="s">
        <v>216</v>
      </c>
      <c r="B43" s="8">
        <v>0</v>
      </c>
      <c r="C43" s="8">
        <v>16207</v>
      </c>
    </row>
    <row r="44" spans="1:3" ht="24" customHeight="1">
      <c r="A44" s="6" t="s">
        <v>217</v>
      </c>
      <c r="B44" s="8" t="s">
        <v>81</v>
      </c>
      <c r="C44" s="8" t="s">
        <v>218</v>
      </c>
    </row>
    <row r="45" spans="1:3" ht="24" customHeight="1">
      <c r="A45" s="6" t="s">
        <v>204</v>
      </c>
      <c r="B45" s="8" t="s">
        <v>81</v>
      </c>
      <c r="C45" s="8" t="s">
        <v>218</v>
      </c>
    </row>
    <row r="46" spans="1:3" ht="24" customHeight="1">
      <c r="A46" s="5" t="s">
        <v>123</v>
      </c>
      <c r="B46" s="9">
        <f>SUM(B8:B45)</f>
        <v>235132</v>
      </c>
      <c r="C46" s="9">
        <f>SUM(C8:C45)</f>
        <v>180839</v>
      </c>
    </row>
  </sheetData>
  <sheetProtection/>
  <mergeCells count="2">
    <mergeCell ref="A1:C4"/>
    <mergeCell ref="B6:C6"/>
  </mergeCells>
  <printOptions/>
  <pageMargins left="0.75" right="0.75" top="1" bottom="1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</dc:creator>
  <cp:keywords/>
  <dc:description/>
  <cp:lastModifiedBy>Simone Proietti</cp:lastModifiedBy>
  <cp:lastPrinted>2020-05-12T07:12:12Z</cp:lastPrinted>
  <dcterms:created xsi:type="dcterms:W3CDTF">2020-05-11T14:51:59Z</dcterms:created>
  <dcterms:modified xsi:type="dcterms:W3CDTF">2020-05-12T07:12:17Z</dcterms:modified>
  <cp:category/>
  <cp:version/>
  <cp:contentType/>
  <cp:contentStatus/>
</cp:coreProperties>
</file>