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iepilogo" sheetId="1" r:id="rId1"/>
    <sheet name="t12" sheetId="2" r:id="rId2"/>
    <sheet name="t13" sheetId="3" r:id="rId3"/>
    <sheet name="t14" sheetId="4" r:id="rId4"/>
    <sheet name="t15" sheetId="5" r:id="rId5"/>
  </sheets>
  <definedNames/>
  <calcPr fullCalcOnLoad="1"/>
</workbook>
</file>

<file path=xl/sharedStrings.xml><?xml version="1.0" encoding="utf-8"?>
<sst xmlns="http://schemas.openxmlformats.org/spreadsheetml/2006/main" count="395" uniqueCount="201">
  <si>
    <t>Stampa  Intero Modello  in data : 1/9/2018</t>
  </si>
  <si>
    <t xml:space="preserve">Tipo Rilevazione : </t>
  </si>
  <si>
    <t>CONSUNTIVAZIONE SPESE</t>
  </si>
  <si>
    <t xml:space="preserve">Anno : </t>
  </si>
  <si>
    <t>2017</t>
  </si>
  <si>
    <t xml:space="preserve">Tipo Istituzione : </t>
  </si>
  <si>
    <t>COMUNI</t>
  </si>
  <si>
    <t xml:space="preserve">Istituzione : </t>
  </si>
  <si>
    <t>7622 - TREVI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</si>
  <si>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</si>
  <si>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</si>
  <si>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</si>
  <si>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</si>
  <si>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</si>
  <si>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</si>
  <si>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</si>
  <si>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</si>
  <si>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</si>
  <si>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</si>
  <si>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</si>
  <si>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</si>
  <si>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T1sd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</si>
  <si>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</si>
  <si>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</si>
  <si>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</si>
  <si>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</si>
  <si>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</si>
  <si>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</si>
  <si>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</si>
  <si>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</si>
  <si>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</si>
  <si>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</si>
  <si>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</si>
  <si>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</si>
  <si>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</si>
  <si>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</si>
  <si>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</si>
  <si>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</si>
  <si>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</si>
  <si>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SICI</t>
  </si>
  <si>
    <t>Tab.Ric.</t>
  </si>
  <si>
    <t>Tenute all'invio</t>
  </si>
  <si>
    <t>X</t>
  </si>
  <si>
    <t>Dichiarate</t>
  </si>
  <si>
    <t>Inviate</t>
  </si>
  <si>
    <t>Il Modello inviato risulta certificato in data : 31/08/2018</t>
  </si>
  <si>
    <t>Il Modello inviato è stato certificato la prima volta in data : 26/06/2018</t>
  </si>
  <si>
    <t>Riepilogo Anomalie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</si>
  <si>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</si>
  <si>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</si>
  <si>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</si>
  <si>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</si>
  <si>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</si>
  <si>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</si>
  <si>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</si>
  <si>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</si>
  <si>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</si>
  <si>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</si>
  <si>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Stato</t>
  </si>
  <si>
    <t>NO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</si>
  <si>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</si>
  <si>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</si>
  <si>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</si>
  <si>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</si>
  <si>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</si>
  <si>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</si>
  <si>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</si>
  <si>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</si>
  <si>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</si>
  <si>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</si>
  <si>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IN11</t>
  </si>
  <si>
    <t>IN12</t>
  </si>
  <si>
    <t>IN13</t>
  </si>
  <si>
    <t>IN14</t>
  </si>
  <si>
    <t>IN15</t>
  </si>
  <si>
    <t>IN16</t>
  </si>
  <si>
    <t>GA</t>
  </si>
  <si>
    <t>Qualora presenti, il dettaglio delle anomalie e delle giustificazioni addotte dall'amministrazione alle incongruenze è riportato nel "PDF delle anomalie" che dovrà essere presentato all'Organo di controllo contestualmente al presente modello del Conto annuale</t>
  </si>
  <si>
    <t xml:space="preserve">
"Giustificazione presente" se lo stato ha valore GP;
</t>
  </si>
  <si>
    <t xml:space="preserve">"Accettata con riserva" se lo stato ha valore GR;
</t>
  </si>
  <si>
    <t xml:space="preserve">"Accettata" se lo stato ha valore GA;
</t>
  </si>
  <si>
    <t>0</t>
  </si>
  <si>
    <t>Qualifica</t>
  </si>
  <si>
    <t>TOTALE GENERALE</t>
  </si>
  <si>
    <t>SEGRETARIO B</t>
  </si>
  <si>
    <t>POSIZIONE ECONOMICA D3</t>
  </si>
  <si>
    <t>POSIZIONE ECONOMICA D2</t>
  </si>
  <si>
    <t>POSIZIONE ECONOMICA DI ACCESSO D1</t>
  </si>
  <si>
    <t>POSIZIONE ECONOMICA C4</t>
  </si>
  <si>
    <t>POSIZIONE ECONOMICA C3</t>
  </si>
  <si>
    <t>POSIZIONE ECONOMICA C2</t>
  </si>
  <si>
    <t>POSIZIONE ECONOMICA DI ACCESSO C1</t>
  </si>
  <si>
    <t>POSIZ.ECON. B6 PROFILI ACCESSO B3</t>
  </si>
  <si>
    <t>POSIZ.ECON. B5 PROFILI ACCESSO B1</t>
  </si>
  <si>
    <t>POSIZIONE ECONOMICA DI ACCESSO B3</t>
  </si>
  <si>
    <t>POSIZIONE ECONOMICA B2</t>
  </si>
  <si>
    <t>POSIZIONE ECONOMICA DI ACCESSO B1</t>
  </si>
  <si>
    <t>POSIZIONE ECONOMICA C5</t>
  </si>
  <si>
    <t>T12 Oneri per Competenze Stipendiali</t>
  </si>
  <si>
    <t>Mensilita'</t>
  </si>
  <si>
    <t>Stipendio</t>
  </si>
  <si>
    <t>I.i.s.</t>
  </si>
  <si>
    <t>R.i.a.</t>
  </si>
  <si>
    <t>R.i.a./ progr. economica di anzianita'</t>
  </si>
  <si>
    <t>Progressione per classi e scatti/fasce retributive</t>
  </si>
  <si>
    <t>Tredicesima mensilita'</t>
  </si>
  <si>
    <t>Arretrati per anni precedenti</t>
  </si>
  <si>
    <t>Arretrati anno corrente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</si>
  <si>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</si>
  <si>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</si>
  <si>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</si>
  <si>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</si>
  <si>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</si>
  <si>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</si>
  <si>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</si>
  <si>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</si>
  <si>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</si>
  <si>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</si>
  <si>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</si>
  <si>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</si>
  <si>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</si>
  <si>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</si>
  <si>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</si>
  <si>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</si>
  <si>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</si>
  <si>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</si>
  <si>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</si>
  <si>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</si>
  <si>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PER FUNZIONI TECNICHE</t>
  </si>
  <si>
    <t>DIRITTI DI ROGITO-SEGRETERIA CONV.- IND.SCAVALCO</t>
  </si>
  <si>
    <t>ONORARI AVVOCATI</t>
  </si>
  <si>
    <t>COMPETENZE PERSONALE COMANDATO/DISTACCATO PRESSO L'AMM.NE</t>
  </si>
  <si>
    <t>ARRETRATI ANNI PRECEDENTI</t>
  </si>
  <si>
    <t>ALTRE SPESE ACCESSORIE ED INDENNITA' VARIE</t>
  </si>
  <si>
    <t>STRAORDINARIO</t>
  </si>
  <si>
    <t>TOTALE GENERALE DI TABELLA T13</t>
  </si>
  <si>
    <t>QUALIFICA</t>
  </si>
  <si>
    <t>INDENNNITÀ</t>
  </si>
  <si>
    <t>ACCESSORIE</t>
  </si>
  <si>
    <t>STRAORDINARI</t>
  </si>
  <si>
    <t>T14 Altri Oneri che Concorrono a formare il Costo del Lavoro</t>
  </si>
  <si>
    <t>Voci di spesa</t>
  </si>
  <si>
    <t>ASSEGNI PER IL NUCLEO FAMILIARE</t>
  </si>
  <si>
    <t xml:space="preserve">GESTIONE MENSE 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</si>
  <si>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</si>
  <si>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</si>
  <si>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</si>
  <si>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</si>
  <si>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</si>
  <si>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</si>
  <si>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</si>
  <si>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</si>
  <si>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</si>
  <si>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</si>
  <si>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RETRIBUZIONI PERSONALE  A TEMPO DETERMINATO</t>
  </si>
  <si>
    <t>RETRIBUZIONI PERSONALE CON CONTRATTO DI FORMAZIONE E LAVORO</t>
  </si>
  <si>
    <t>INDENNITA' DI MISSIONE E TRASFERIMENTO</t>
  </si>
  <si>
    <t>CONTRIBUTI A CARICO DELL'AMM. PER FONDI PREV. COMPLEMENTARE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</si>
  <si>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</si>
  <si>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</si>
  <si>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</si>
  <si>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</si>
  <si>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LSU/LPU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</si>
  <si>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</si>
  <si>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</si>
  <si>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</si>
  <si>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</si>
  <si>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ALTRI RIMBORSI RICEVUTI DALLE AMMINISTRAZIONI (-)</t>
  </si>
  <si>
    <t>Elenco istituzioni ed importi dei rimborsi ricevuti</t>
  </si>
  <si>
    <t>COMUNE DI BEVAGNA - RIMBORSO CONVENZIONE SEGRETERIA EURO 36.569,51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</si>
  <si>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</si>
  <si>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</si>
  <si>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</si>
  <si>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</si>
  <si>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</si>
  <si>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unico per le risorse decentrate</t>
  </si>
  <si>
    <t>Risorse fisse aventi carattere di certezza e stabilità</t>
  </si>
  <si>
    <t>UNICO IMPORTO CONSOLIDATO ANNO 2003 (ART.31 C. 2 CCNL 02-05)</t>
  </si>
  <si>
    <t>INCREMENTI CCNL 02-05 (ART. 32. CC. 1-2 C. 7)</t>
  </si>
  <si>
    <t>INCREMENTI CCNL 04-05 (ART. 4. CC. 1,4,5 PARTE FISSA)</t>
  </si>
  <si>
    <t>totale Risorse fisse aventi carattere di certezza e stabilità Fondo unico</t>
  </si>
  <si>
    <t>117.602</t>
  </si>
  <si>
    <t>Risorse variabili</t>
  </si>
  <si>
    <t>ENTRATE CONTO TERZI O UTENZA O SPONSORIZZ. (ART 43 L 449/97)</t>
  </si>
  <si>
    <t>QUOTE PER INCENTIVI FUNZIONI TECNICHE (ART. 113 DLGS 50/16)</t>
  </si>
  <si>
    <t>REC. EV. ICI (ART 3 C 57 L662/96, ART 59 C 1 L P DLGS446/97)</t>
  </si>
  <si>
    <t>INTEGRAZIONE 1,2% (ART. 15 C. 2 CCNL 98-01)</t>
  </si>
  <si>
    <t>totale Risorse variabili Fondo unico</t>
  </si>
  <si>
    <t>30.769</t>
  </si>
  <si>
    <t>Decurtazioni</t>
  </si>
  <si>
    <t>DECURTAZIONE PERMANENTE EX ART. 1 C. 456 L. 147/2013</t>
  </si>
  <si>
    <t>totale Decurtazioni Fondo unico</t>
  </si>
  <si>
    <t>-3.343</t>
  </si>
  <si>
    <t>totale Fondo unico</t>
  </si>
  <si>
    <t>145.028</t>
  </si>
  <si>
    <t>Destinazioni effettivamente erogate a valere sul fondo dell'anno di riferimento</t>
  </si>
  <si>
    <t>INDENNITÀ DI COMPARTO QUOTA CARICO FONDO</t>
  </si>
  <si>
    <t>PROGRESSIONI ORIZZONTALI STORICHE</t>
  </si>
  <si>
    <t>INDENNITÀ TURNO, RISCHIO, DISAGIO ECC.</t>
  </si>
  <si>
    <t>totale Destinazioni effettivamente erogate a valere sul fondo dell'anno di riferimento Fondo unico</t>
  </si>
  <si>
    <t>49.942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</si>
</sst>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2" fillId="0" borderId="1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37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9" spans="2:31" ht="12.75"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2" t="s">
        <v>38</v>
      </c>
      <c r="AD9" s="2" t="s">
        <v>39</v>
      </c>
      <c r="AE9" s="2" t="s">
        <v>40</v>
      </c>
    </row>
    <row r="10" spans="1:31" ht="12.75">
      <c r="A10" s="2" t="s">
        <v>41</v>
      </c>
      <c r="C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T10" t="s">
        <v>42</v>
      </c>
      <c r="U10" t="s">
        <v>42</v>
      </c>
      <c r="W10" t="s">
        <v>42</v>
      </c>
      <c r="X10" t="s">
        <v>42</v>
      </c>
      <c r="Y10" t="s">
        <v>42</v>
      </c>
      <c r="Z10" t="s">
        <v>42</v>
      </c>
      <c r="AA10" t="s">
        <v>42</v>
      </c>
      <c r="AB10" t="s">
        <v>42</v>
      </c>
      <c r="AC10" t="s">
        <v>42</v>
      </c>
      <c r="AE10" t="s">
        <v>42</v>
      </c>
    </row>
    <row r="11" spans="1:31" ht="12.75">
      <c r="A11" s="2" t="s">
        <v>43</v>
      </c>
      <c r="C11" t="s">
        <v>42</v>
      </c>
      <c r="M11" t="s">
        <v>42</v>
      </c>
      <c r="N11" t="s">
        <v>42</v>
      </c>
      <c r="O11" t="s">
        <v>42</v>
      </c>
      <c r="Q11" t="s">
        <v>42</v>
      </c>
      <c r="R11" t="s">
        <v>42</v>
      </c>
      <c r="S11" t="s">
        <v>42</v>
      </c>
      <c r="T11" t="s">
        <v>42</v>
      </c>
      <c r="U11" t="s">
        <v>42</v>
      </c>
      <c r="W11" t="s">
        <v>42</v>
      </c>
      <c r="X11" t="s">
        <v>42</v>
      </c>
      <c r="Y11" t="s">
        <v>42</v>
      </c>
      <c r="Z11" t="s">
        <v>42</v>
      </c>
      <c r="AA11" t="s">
        <v>42</v>
      </c>
      <c r="AB11" t="s">
        <v>42</v>
      </c>
      <c r="AC11" t="s">
        <v>42</v>
      </c>
      <c r="AE11" t="s">
        <v>42</v>
      </c>
    </row>
    <row r="12" spans="1:31" ht="12.75">
      <c r="A12" s="2" t="s">
        <v>44</v>
      </c>
      <c r="C12" t="s">
        <v>42</v>
      </c>
      <c r="M12" t="s">
        <v>42</v>
      </c>
      <c r="N12" t="s">
        <v>42</v>
      </c>
      <c r="O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42</v>
      </c>
      <c r="AE12" t="s">
        <v>42</v>
      </c>
    </row>
    <row r="14" ht="18">
      <c r="A14" s="1" t="s">
        <v>45</v>
      </c>
    </row>
    <row r="15" ht="18">
      <c r="A15" s="1" t="s">
        <v>46</v>
      </c>
    </row>
    <row r="18" ht="15.75">
      <c r="A18" s="3" t="s">
        <v>47</v>
      </c>
    </row>
    <row r="20" spans="1:11" ht="12.75">
      <c r="A20" s="2" t="s">
        <v>11</v>
      </c>
      <c r="B20" s="2" t="s">
        <v>48</v>
      </c>
      <c r="C20" s="2" t="s">
        <v>49</v>
      </c>
      <c r="D20" s="2" t="s">
        <v>50</v>
      </c>
      <c r="E20" s="2" t="s">
        <v>51</v>
      </c>
      <c r="F20" s="2" t="s">
        <v>52</v>
      </c>
      <c r="G20" s="2" t="s">
        <v>53</v>
      </c>
      <c r="H20" s="2" t="s">
        <v>54</v>
      </c>
      <c r="I20" s="2" t="s">
        <v>55</v>
      </c>
      <c r="J20" s="2" t="s">
        <v>56</v>
      </c>
      <c r="K20" s="2" t="s">
        <v>57</v>
      </c>
    </row>
    <row r="21" spans="1:11" ht="12.75">
      <c r="A21" s="2" t="s">
        <v>58</v>
      </c>
      <c r="B21" t="s">
        <v>59</v>
      </c>
      <c r="C21" t="s">
        <v>59</v>
      </c>
      <c r="D21" t="s">
        <v>59</v>
      </c>
      <c r="E21" t="s">
        <v>59</v>
      </c>
      <c r="F21" t="s">
        <v>59</v>
      </c>
      <c r="G21" t="s">
        <v>59</v>
      </c>
      <c r="H21" t="s">
        <v>59</v>
      </c>
      <c r="I21" t="s">
        <v>59</v>
      </c>
      <c r="J21" t="s">
        <v>59</v>
      </c>
      <c r="K21" t="s">
        <v>59</v>
      </c>
    </row>
    <row r="23" spans="1:17" ht="12.75">
      <c r="A23" s="2" t="s">
        <v>11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67</v>
      </c>
      <c r="J23" s="2" t="s">
        <v>68</v>
      </c>
      <c r="K23" s="2" t="s">
        <v>69</v>
      </c>
      <c r="L23" s="2" t="s">
        <v>70</v>
      </c>
      <c r="M23" s="2" t="s">
        <v>71</v>
      </c>
      <c r="N23" s="2" t="s">
        <v>72</v>
      </c>
      <c r="O23" s="2" t="s">
        <v>73</v>
      </c>
      <c r="P23" s="2" t="s">
        <v>74</v>
      </c>
      <c r="Q23" s="2" t="s">
        <v>75</v>
      </c>
    </row>
    <row r="24" spans="1:17" ht="12.75">
      <c r="A24" s="2" t="s">
        <v>58</v>
      </c>
      <c r="B24" t="s">
        <v>59</v>
      </c>
      <c r="C24" t="s">
        <v>59</v>
      </c>
      <c r="D24" t="s">
        <v>59</v>
      </c>
      <c r="E24" t="s">
        <v>59</v>
      </c>
      <c r="F24" t="s">
        <v>59</v>
      </c>
      <c r="G24" t="s">
        <v>59</v>
      </c>
      <c r="H24" t="s">
        <v>59</v>
      </c>
      <c r="I24" t="s">
        <v>59</v>
      </c>
      <c r="J24" t="s">
        <v>59</v>
      </c>
      <c r="K24" t="s">
        <v>59</v>
      </c>
      <c r="L24" t="s">
        <v>59</v>
      </c>
      <c r="M24" t="s">
        <v>76</v>
      </c>
      <c r="N24" t="s">
        <v>59</v>
      </c>
      <c r="O24" t="s">
        <v>59</v>
      </c>
      <c r="P24" t="s">
        <v>59</v>
      </c>
      <c r="Q24" t="s">
        <v>59</v>
      </c>
    </row>
    <row r="26" ht="12.75">
      <c r="A26" s="2" t="s">
        <v>77</v>
      </c>
    </row>
    <row r="28" ht="12.75">
      <c r="A28" s="2" t="s">
        <v>78</v>
      </c>
    </row>
    <row r="29" ht="12.75">
      <c r="A29" s="2" t="s">
        <v>79</v>
      </c>
    </row>
    <row r="30" ht="12.75">
      <c r="A30" s="2" t="s">
        <v>80</v>
      </c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6" width="11.7109375" style="0" customWidth="1"/>
    <col min="7" max="7" width="13.140625" style="0" customWidth="1"/>
    <col min="8" max="11" width="11.7109375" style="0" customWidth="1"/>
    <col min="12" max="12" width="13.57421875" style="0" customWidth="1"/>
  </cols>
  <sheetData>
    <row r="1" ht="18">
      <c r="A1" s="1" t="s">
        <v>98</v>
      </c>
    </row>
    <row r="5" spans="1:12" s="11" customFormat="1" ht="63.75">
      <c r="A5" s="10" t="s">
        <v>82</v>
      </c>
      <c r="B5" s="10" t="s">
        <v>99</v>
      </c>
      <c r="C5" s="10" t="s">
        <v>100</v>
      </c>
      <c r="D5" s="10" t="s">
        <v>101</v>
      </c>
      <c r="E5" s="10" t="s">
        <v>102</v>
      </c>
      <c r="F5" s="10" t="s">
        <v>103</v>
      </c>
      <c r="G5" s="10" t="s">
        <v>104</v>
      </c>
      <c r="H5" s="10" t="s">
        <v>105</v>
      </c>
      <c r="I5" s="10" t="s">
        <v>106</v>
      </c>
      <c r="J5" s="10" t="s">
        <v>107</v>
      </c>
      <c r="K5" s="10" t="s">
        <v>108</v>
      </c>
      <c r="L5" s="10" t="s">
        <v>83</v>
      </c>
    </row>
    <row r="6" spans="1:12" s="11" customFormat="1" ht="17.25" customHeight="1">
      <c r="A6" s="12"/>
      <c r="B6" s="12" t="s">
        <v>109</v>
      </c>
      <c r="C6" s="12" t="s">
        <v>110</v>
      </c>
      <c r="D6" s="12" t="s">
        <v>110</v>
      </c>
      <c r="E6" s="12" t="s">
        <v>110</v>
      </c>
      <c r="F6" s="12" t="s">
        <v>110</v>
      </c>
      <c r="G6" s="12" t="s">
        <v>110</v>
      </c>
      <c r="H6" s="12" t="s">
        <v>110</v>
      </c>
      <c r="I6" s="12" t="s">
        <v>110</v>
      </c>
      <c r="J6" s="12" t="s">
        <v>110</v>
      </c>
      <c r="K6" s="12" t="s">
        <v>110</v>
      </c>
      <c r="L6" s="12" t="s">
        <v>110</v>
      </c>
    </row>
    <row r="7" spans="1:12" ht="17.25" customHeight="1">
      <c r="A7" s="5" t="s">
        <v>84</v>
      </c>
      <c r="B7" s="6">
        <v>12</v>
      </c>
      <c r="C7" s="7">
        <v>39979</v>
      </c>
      <c r="D7" s="7">
        <v>0</v>
      </c>
      <c r="E7" s="7">
        <v>0</v>
      </c>
      <c r="F7" s="7">
        <v>0</v>
      </c>
      <c r="G7" s="7">
        <v>0</v>
      </c>
      <c r="H7" s="7">
        <v>4943</v>
      </c>
      <c r="I7" s="7">
        <v>0</v>
      </c>
      <c r="J7" s="7">
        <v>0</v>
      </c>
      <c r="K7" s="7">
        <v>0</v>
      </c>
      <c r="L7" s="8">
        <f>(C7+D7+E7+F7+G7+H7+I7+J7)-(K7)</f>
        <v>44922</v>
      </c>
    </row>
    <row r="8" spans="1:12" ht="17.25" customHeight="1">
      <c r="A8" s="5" t="s">
        <v>85</v>
      </c>
      <c r="B8" s="6">
        <v>12</v>
      </c>
      <c r="C8" s="7">
        <v>24338</v>
      </c>
      <c r="D8" s="7">
        <v>0</v>
      </c>
      <c r="E8" s="7">
        <v>730</v>
      </c>
      <c r="F8" s="7">
        <v>0</v>
      </c>
      <c r="G8" s="7">
        <v>0</v>
      </c>
      <c r="H8" s="7">
        <v>3335</v>
      </c>
      <c r="I8" s="7">
        <v>0</v>
      </c>
      <c r="J8" s="7">
        <v>0</v>
      </c>
      <c r="K8" s="7">
        <v>0</v>
      </c>
      <c r="L8" s="8">
        <f aca="true" t="shared" si="0" ref="L8:L20">(J8+I8+H8+G8+F8+E8+D8+C8)-(K8)</f>
        <v>28403</v>
      </c>
    </row>
    <row r="9" spans="1:12" ht="17.25" customHeight="1">
      <c r="A9" s="5" t="s">
        <v>86</v>
      </c>
      <c r="B9" s="6">
        <v>36</v>
      </c>
      <c r="C9" s="7">
        <v>66612</v>
      </c>
      <c r="D9" s="7">
        <v>0</v>
      </c>
      <c r="E9" s="7">
        <v>611</v>
      </c>
      <c r="F9" s="7">
        <v>0</v>
      </c>
      <c r="G9" s="7">
        <v>0</v>
      </c>
      <c r="H9" s="7">
        <v>7245</v>
      </c>
      <c r="I9" s="7">
        <v>0</v>
      </c>
      <c r="J9" s="7">
        <v>0</v>
      </c>
      <c r="K9" s="7">
        <v>0</v>
      </c>
      <c r="L9" s="8">
        <f t="shared" si="0"/>
        <v>74468</v>
      </c>
    </row>
    <row r="10" spans="1:12" ht="17.25" customHeight="1">
      <c r="A10" s="5" t="s">
        <v>87</v>
      </c>
      <c r="B10" s="6">
        <v>45.67</v>
      </c>
      <c r="C10" s="7">
        <v>80552</v>
      </c>
      <c r="D10" s="7">
        <v>0</v>
      </c>
      <c r="E10" s="7">
        <v>0</v>
      </c>
      <c r="F10" s="7">
        <v>0</v>
      </c>
      <c r="G10" s="7">
        <v>0</v>
      </c>
      <c r="H10" s="7">
        <v>8734</v>
      </c>
      <c r="I10" s="7">
        <v>0</v>
      </c>
      <c r="J10" s="7">
        <v>0</v>
      </c>
      <c r="K10" s="7">
        <v>0</v>
      </c>
      <c r="L10" s="8">
        <f t="shared" si="0"/>
        <v>89286</v>
      </c>
    </row>
    <row r="11" spans="1:12" ht="17.25" customHeight="1">
      <c r="A11" s="5" t="s">
        <v>97</v>
      </c>
      <c r="B11" s="6">
        <v>12</v>
      </c>
      <c r="C11" s="7">
        <v>22040</v>
      </c>
      <c r="D11" s="7">
        <v>0</v>
      </c>
      <c r="E11" s="7">
        <v>589</v>
      </c>
      <c r="F11" s="7">
        <v>0</v>
      </c>
      <c r="G11" s="7">
        <v>0</v>
      </c>
      <c r="H11" s="7">
        <v>1265</v>
      </c>
      <c r="I11" s="7">
        <v>0</v>
      </c>
      <c r="J11" s="7">
        <v>0</v>
      </c>
      <c r="K11" s="7">
        <v>0</v>
      </c>
      <c r="L11" s="8">
        <f t="shared" si="0"/>
        <v>23894</v>
      </c>
    </row>
    <row r="12" spans="1:12" ht="17.25" customHeight="1">
      <c r="A12" s="5" t="s">
        <v>88</v>
      </c>
      <c r="B12" s="6">
        <v>24</v>
      </c>
      <c r="C12" s="7">
        <v>42240</v>
      </c>
      <c r="D12" s="7">
        <v>0</v>
      </c>
      <c r="E12" s="7">
        <v>339</v>
      </c>
      <c r="F12" s="7">
        <v>0</v>
      </c>
      <c r="G12" s="7">
        <v>0</v>
      </c>
      <c r="H12" s="7">
        <v>3575</v>
      </c>
      <c r="I12" s="7">
        <v>0</v>
      </c>
      <c r="J12" s="7">
        <v>0</v>
      </c>
      <c r="K12" s="7">
        <v>0</v>
      </c>
      <c r="L12" s="8">
        <f t="shared" si="0"/>
        <v>46154</v>
      </c>
    </row>
    <row r="13" spans="1:12" ht="17.25" customHeight="1">
      <c r="A13" s="5" t="s">
        <v>89</v>
      </c>
      <c r="B13" s="6">
        <v>36</v>
      </c>
      <c r="C13" s="7">
        <v>61418</v>
      </c>
      <c r="D13" s="7">
        <v>0</v>
      </c>
      <c r="E13" s="7">
        <v>0</v>
      </c>
      <c r="F13" s="7">
        <v>0</v>
      </c>
      <c r="G13" s="7">
        <v>0</v>
      </c>
      <c r="H13" s="7">
        <v>5157</v>
      </c>
      <c r="I13" s="7">
        <v>0</v>
      </c>
      <c r="J13" s="7">
        <v>0</v>
      </c>
      <c r="K13" s="7">
        <v>0</v>
      </c>
      <c r="L13" s="8">
        <f t="shared" si="0"/>
        <v>66575</v>
      </c>
    </row>
    <row r="14" spans="1:12" ht="17.25" customHeight="1">
      <c r="A14" s="5" t="s">
        <v>90</v>
      </c>
      <c r="B14" s="6">
        <v>12</v>
      </c>
      <c r="C14" s="7">
        <v>19918</v>
      </c>
      <c r="D14" s="7">
        <v>0</v>
      </c>
      <c r="E14" s="7">
        <v>428</v>
      </c>
      <c r="F14" s="7">
        <v>0</v>
      </c>
      <c r="G14" s="7">
        <v>0</v>
      </c>
      <c r="H14" s="7">
        <v>1708</v>
      </c>
      <c r="I14" s="7">
        <v>0</v>
      </c>
      <c r="J14" s="7">
        <v>0</v>
      </c>
      <c r="K14" s="7">
        <v>0</v>
      </c>
      <c r="L14" s="8">
        <f t="shared" si="0"/>
        <v>22054</v>
      </c>
    </row>
    <row r="15" spans="1:12" ht="17.25" customHeight="1">
      <c r="A15" s="5" t="s">
        <v>91</v>
      </c>
      <c r="B15" s="6">
        <v>111.14</v>
      </c>
      <c r="C15" s="7">
        <v>179151</v>
      </c>
      <c r="D15" s="7">
        <v>0</v>
      </c>
      <c r="E15" s="7">
        <v>539</v>
      </c>
      <c r="F15" s="7">
        <v>0</v>
      </c>
      <c r="G15" s="7">
        <v>0</v>
      </c>
      <c r="H15" s="7">
        <v>15051</v>
      </c>
      <c r="I15" s="7">
        <v>0</v>
      </c>
      <c r="J15" s="7">
        <v>0</v>
      </c>
      <c r="K15" s="7">
        <v>0</v>
      </c>
      <c r="L15" s="8">
        <f t="shared" si="0"/>
        <v>194741</v>
      </c>
    </row>
    <row r="16" spans="1:12" ht="17.25" customHeight="1">
      <c r="A16" s="5" t="s">
        <v>92</v>
      </c>
      <c r="B16" s="6">
        <v>12</v>
      </c>
      <c r="C16" s="7">
        <v>19144</v>
      </c>
      <c r="D16" s="7">
        <v>0</v>
      </c>
      <c r="E16" s="7">
        <v>401</v>
      </c>
      <c r="F16" s="7">
        <v>0</v>
      </c>
      <c r="G16" s="7">
        <v>0</v>
      </c>
      <c r="H16" s="7">
        <v>1645</v>
      </c>
      <c r="I16" s="7">
        <v>0</v>
      </c>
      <c r="J16" s="7">
        <v>0</v>
      </c>
      <c r="K16" s="7">
        <v>0</v>
      </c>
      <c r="L16" s="8">
        <f t="shared" si="0"/>
        <v>21190</v>
      </c>
    </row>
    <row r="17" spans="1:12" ht="17.25" customHeight="1">
      <c r="A17" s="5" t="s">
        <v>93</v>
      </c>
      <c r="B17" s="6">
        <v>24</v>
      </c>
      <c r="C17" s="7">
        <v>37618</v>
      </c>
      <c r="D17" s="7">
        <v>0</v>
      </c>
      <c r="E17" s="7">
        <v>673</v>
      </c>
      <c r="F17" s="7">
        <v>0</v>
      </c>
      <c r="G17" s="7">
        <v>0</v>
      </c>
      <c r="H17" s="7">
        <v>3224</v>
      </c>
      <c r="I17" s="7">
        <v>0</v>
      </c>
      <c r="J17" s="7">
        <v>0</v>
      </c>
      <c r="K17" s="7">
        <v>0</v>
      </c>
      <c r="L17" s="8">
        <f t="shared" si="0"/>
        <v>41515</v>
      </c>
    </row>
    <row r="18" spans="1:12" ht="17.25" customHeight="1">
      <c r="A18" s="5" t="s">
        <v>94</v>
      </c>
      <c r="B18" s="6">
        <v>33.92</v>
      </c>
      <c r="C18" s="7">
        <v>51525</v>
      </c>
      <c r="D18" s="7">
        <v>0</v>
      </c>
      <c r="E18" s="7">
        <v>0</v>
      </c>
      <c r="F18" s="7">
        <v>0</v>
      </c>
      <c r="G18" s="7">
        <v>0</v>
      </c>
      <c r="H18" s="7">
        <v>4328</v>
      </c>
      <c r="I18" s="7">
        <v>0</v>
      </c>
      <c r="J18" s="7">
        <v>0</v>
      </c>
      <c r="K18" s="7">
        <v>0</v>
      </c>
      <c r="L18" s="8">
        <f t="shared" si="0"/>
        <v>55853</v>
      </c>
    </row>
    <row r="19" spans="1:12" ht="17.25" customHeight="1">
      <c r="A19" s="5" t="s">
        <v>95</v>
      </c>
      <c r="B19" s="6">
        <v>12</v>
      </c>
      <c r="C19" s="7">
        <v>17595</v>
      </c>
      <c r="D19" s="7">
        <v>0</v>
      </c>
      <c r="E19" s="7">
        <v>0</v>
      </c>
      <c r="F19" s="7">
        <v>0</v>
      </c>
      <c r="G19" s="7">
        <v>0</v>
      </c>
      <c r="H19" s="7">
        <v>1472</v>
      </c>
      <c r="I19" s="7">
        <v>0</v>
      </c>
      <c r="J19" s="7">
        <v>0</v>
      </c>
      <c r="K19" s="7">
        <v>0</v>
      </c>
      <c r="L19" s="8">
        <f t="shared" si="0"/>
        <v>19067</v>
      </c>
    </row>
    <row r="20" spans="1:12" ht="17.25" customHeight="1">
      <c r="A20" s="5" t="s">
        <v>96</v>
      </c>
      <c r="B20" s="6">
        <v>19.34</v>
      </c>
      <c r="C20" s="7">
        <v>27785</v>
      </c>
      <c r="D20" s="7">
        <v>0</v>
      </c>
      <c r="E20" s="7">
        <v>0</v>
      </c>
      <c r="F20" s="7">
        <v>0</v>
      </c>
      <c r="G20" s="7">
        <v>0</v>
      </c>
      <c r="H20" s="7">
        <v>2333</v>
      </c>
      <c r="I20" s="7">
        <v>0</v>
      </c>
      <c r="J20" s="7">
        <v>0</v>
      </c>
      <c r="K20" s="7">
        <v>0</v>
      </c>
      <c r="L20" s="8">
        <f t="shared" si="0"/>
        <v>30118</v>
      </c>
    </row>
    <row r="21" spans="1:12" ht="17.25" customHeight="1">
      <c r="A21" s="4" t="s">
        <v>83</v>
      </c>
      <c r="B21" s="9">
        <f aca="true" t="shared" si="1" ref="B21:L21">SUM(B7:B20)</f>
        <v>402.07</v>
      </c>
      <c r="C21" s="8">
        <f t="shared" si="1"/>
        <v>689915</v>
      </c>
      <c r="D21" s="8">
        <f t="shared" si="1"/>
        <v>0</v>
      </c>
      <c r="E21" s="8">
        <f t="shared" si="1"/>
        <v>4310</v>
      </c>
      <c r="F21" s="8">
        <f t="shared" si="1"/>
        <v>0</v>
      </c>
      <c r="G21" s="8">
        <f t="shared" si="1"/>
        <v>0</v>
      </c>
      <c r="H21" s="8">
        <f t="shared" si="1"/>
        <v>64015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758240</v>
      </c>
    </row>
    <row r="22" ht="17.25" customHeight="1"/>
  </sheetData>
  <sheetProtection/>
  <printOptions/>
  <pageMargins left="0.75" right="0.75" top="1" bottom="1" header="0.5" footer="0.5"/>
  <pageSetup fitToHeight="0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:I4"/>
    </sheetView>
  </sheetViews>
  <sheetFormatPr defaultColWidth="9.140625" defaultRowHeight="12.75"/>
  <cols>
    <col min="1" max="1" width="38.421875" style="0" customWidth="1"/>
    <col min="2" max="3" width="13.28125" style="0" customWidth="1"/>
    <col min="4" max="4" width="15.140625" style="0" customWidth="1"/>
    <col min="5" max="5" width="13.28125" style="0" customWidth="1"/>
    <col min="6" max="6" width="15.28125" style="0" customWidth="1"/>
    <col min="7" max="7" width="13.28125" style="0" customWidth="1"/>
    <col min="8" max="8" width="17.140625" style="0" customWidth="1"/>
    <col min="9" max="13" width="13.28125" style="0" customWidth="1"/>
    <col min="14" max="18" width="12.28125" style="0" customWidth="1"/>
  </cols>
  <sheetData>
    <row r="1" spans="1:9" ht="18" customHeight="1">
      <c r="A1" s="18" t="s">
        <v>111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8"/>
      <c r="B2" s="18"/>
      <c r="C2" s="18"/>
      <c r="D2" s="18"/>
      <c r="E2" s="18"/>
      <c r="F2" s="18"/>
      <c r="G2" s="18"/>
      <c r="H2" s="18"/>
      <c r="I2" s="18"/>
    </row>
    <row r="3" spans="1:9" ht="12.75">
      <c r="A3" s="18"/>
      <c r="B3" s="18"/>
      <c r="C3" s="18"/>
      <c r="D3" s="18"/>
      <c r="E3" s="18"/>
      <c r="F3" s="18"/>
      <c r="G3" s="18"/>
      <c r="H3" s="18"/>
      <c r="I3" s="18"/>
    </row>
    <row r="4" spans="1:9" ht="12.75">
      <c r="A4" s="19"/>
      <c r="B4" s="19"/>
      <c r="C4" s="19"/>
      <c r="D4" s="19"/>
      <c r="E4" s="19"/>
      <c r="F4" s="19"/>
      <c r="G4" s="19"/>
      <c r="H4" s="19"/>
      <c r="I4" s="19"/>
    </row>
    <row r="5" spans="1:9" ht="18.75" customHeight="1">
      <c r="A5" s="17" t="s">
        <v>112</v>
      </c>
      <c r="B5" s="17"/>
      <c r="C5" s="17"/>
      <c r="D5" s="17"/>
      <c r="E5" s="17"/>
      <c r="F5" s="17"/>
      <c r="G5" s="17"/>
      <c r="H5" s="17"/>
      <c r="I5" s="17"/>
    </row>
    <row r="6" spans="1:9" s="11" customFormat="1" ht="63" customHeight="1">
      <c r="A6" s="10" t="s">
        <v>82</v>
      </c>
      <c r="B6" s="10" t="s">
        <v>113</v>
      </c>
      <c r="C6" s="10" t="s">
        <v>114</v>
      </c>
      <c r="D6" s="10" t="s">
        <v>115</v>
      </c>
      <c r="E6" s="10" t="s">
        <v>116</v>
      </c>
      <c r="F6" s="10" t="s">
        <v>117</v>
      </c>
      <c r="G6" s="10" t="s">
        <v>118</v>
      </c>
      <c r="H6" s="10" t="s">
        <v>119</v>
      </c>
      <c r="I6" s="10" t="s">
        <v>120</v>
      </c>
    </row>
    <row r="7" spans="1:9" ht="18.75" customHeight="1">
      <c r="A7" s="4" t="s">
        <v>84</v>
      </c>
      <c r="B7" s="5">
        <v>242</v>
      </c>
      <c r="C7" s="5">
        <v>0</v>
      </c>
      <c r="D7" s="5">
        <v>0</v>
      </c>
      <c r="E7" s="5">
        <v>7235</v>
      </c>
      <c r="F7" s="5">
        <v>4925</v>
      </c>
      <c r="G7" s="5">
        <v>0</v>
      </c>
      <c r="H7" s="5">
        <v>0</v>
      </c>
      <c r="I7" s="5">
        <v>0</v>
      </c>
    </row>
    <row r="8" spans="1:9" ht="18.75" customHeight="1">
      <c r="A8" s="4" t="s">
        <v>85</v>
      </c>
      <c r="B8" s="5">
        <v>183</v>
      </c>
      <c r="C8" s="5">
        <v>0</v>
      </c>
      <c r="D8" s="5">
        <v>0</v>
      </c>
      <c r="E8" s="5">
        <v>14769</v>
      </c>
      <c r="F8" s="5">
        <v>4800</v>
      </c>
      <c r="G8" s="5">
        <v>623</v>
      </c>
      <c r="H8" s="5">
        <v>0</v>
      </c>
      <c r="I8" s="5">
        <v>0</v>
      </c>
    </row>
    <row r="9" spans="1:9" ht="18.75" customHeight="1">
      <c r="A9" s="4" t="s">
        <v>86</v>
      </c>
      <c r="B9" s="5">
        <v>500</v>
      </c>
      <c r="C9" s="5">
        <v>0</v>
      </c>
      <c r="D9" s="5">
        <v>0</v>
      </c>
      <c r="E9" s="5">
        <v>19207</v>
      </c>
      <c r="F9" s="5">
        <v>5233</v>
      </c>
      <c r="G9" s="5">
        <v>1860</v>
      </c>
      <c r="H9" s="5">
        <v>0</v>
      </c>
      <c r="I9" s="5">
        <v>0</v>
      </c>
    </row>
    <row r="10" spans="1:9" ht="18.75" customHeight="1">
      <c r="A10" s="4" t="s">
        <v>87</v>
      </c>
      <c r="B10" s="5">
        <v>604</v>
      </c>
      <c r="C10" s="5">
        <v>0</v>
      </c>
      <c r="D10" s="5">
        <v>0</v>
      </c>
      <c r="E10" s="5">
        <v>23646</v>
      </c>
      <c r="F10" s="5">
        <v>5861</v>
      </c>
      <c r="G10" s="5">
        <v>2367</v>
      </c>
      <c r="H10" s="5">
        <v>0</v>
      </c>
      <c r="I10" s="5">
        <v>0</v>
      </c>
    </row>
    <row r="11" spans="1:9" ht="18.75" customHeight="1">
      <c r="A11" s="4" t="s">
        <v>97</v>
      </c>
      <c r="B11" s="5">
        <v>165</v>
      </c>
      <c r="C11" s="5">
        <v>0</v>
      </c>
      <c r="D11" s="5">
        <v>0</v>
      </c>
      <c r="E11" s="5">
        <v>0</v>
      </c>
      <c r="F11" s="5">
        <v>0</v>
      </c>
      <c r="G11" s="5">
        <v>553</v>
      </c>
      <c r="H11" s="5">
        <v>0</v>
      </c>
      <c r="I11" s="5">
        <v>8985</v>
      </c>
    </row>
    <row r="12" spans="1:9" ht="18.75" customHeight="1">
      <c r="A12" s="4" t="s">
        <v>88</v>
      </c>
      <c r="B12" s="5">
        <v>317</v>
      </c>
      <c r="C12" s="5">
        <v>0</v>
      </c>
      <c r="D12" s="5">
        <v>0</v>
      </c>
      <c r="E12" s="5">
        <v>0</v>
      </c>
      <c r="F12" s="5">
        <v>0</v>
      </c>
      <c r="G12" s="5">
        <v>1099</v>
      </c>
      <c r="H12" s="5">
        <v>0</v>
      </c>
      <c r="I12" s="5">
        <v>0</v>
      </c>
    </row>
    <row r="13" spans="1:9" ht="18.75" customHeight="1">
      <c r="A13" s="4" t="s">
        <v>89</v>
      </c>
      <c r="B13" s="5">
        <v>461</v>
      </c>
      <c r="C13" s="5">
        <v>0</v>
      </c>
      <c r="D13" s="5">
        <v>0</v>
      </c>
      <c r="E13" s="5">
        <v>0</v>
      </c>
      <c r="F13" s="5">
        <v>0</v>
      </c>
      <c r="G13" s="5">
        <v>1649</v>
      </c>
      <c r="H13" s="5">
        <v>0</v>
      </c>
      <c r="I13" s="5">
        <v>0</v>
      </c>
    </row>
    <row r="14" spans="1:9" ht="18.75" customHeight="1">
      <c r="A14" s="4" t="s">
        <v>90</v>
      </c>
      <c r="B14" s="5">
        <v>149</v>
      </c>
      <c r="C14" s="5">
        <v>0</v>
      </c>
      <c r="D14" s="5">
        <v>0</v>
      </c>
      <c r="E14" s="5">
        <v>0</v>
      </c>
      <c r="F14" s="5">
        <v>0</v>
      </c>
      <c r="G14" s="5">
        <v>550</v>
      </c>
      <c r="H14" s="5">
        <v>0</v>
      </c>
      <c r="I14" s="5">
        <v>0</v>
      </c>
    </row>
    <row r="15" spans="1:9" ht="18.75" customHeight="1">
      <c r="A15" s="4" t="s">
        <v>91</v>
      </c>
      <c r="B15" s="5">
        <v>1351</v>
      </c>
      <c r="C15" s="5">
        <v>2030</v>
      </c>
      <c r="D15" s="5">
        <v>0</v>
      </c>
      <c r="E15" s="5">
        <v>0</v>
      </c>
      <c r="F15" s="5">
        <v>693</v>
      </c>
      <c r="G15" s="5">
        <v>5031</v>
      </c>
      <c r="H15" s="5">
        <v>0</v>
      </c>
      <c r="I15" s="5">
        <v>0</v>
      </c>
    </row>
    <row r="16" spans="1:9" ht="18.75" customHeight="1">
      <c r="A16" s="4" t="s">
        <v>92</v>
      </c>
      <c r="B16" s="5">
        <v>144</v>
      </c>
      <c r="C16" s="5">
        <v>0</v>
      </c>
      <c r="D16" s="5">
        <v>0</v>
      </c>
      <c r="E16" s="5">
        <v>0</v>
      </c>
      <c r="F16" s="5">
        <v>0</v>
      </c>
      <c r="G16" s="5">
        <v>472</v>
      </c>
      <c r="H16" s="5">
        <v>55</v>
      </c>
      <c r="I16" s="5">
        <v>0</v>
      </c>
    </row>
    <row r="17" spans="1:9" ht="18.75" customHeight="1">
      <c r="A17" s="4" t="s">
        <v>93</v>
      </c>
      <c r="B17" s="5">
        <v>282</v>
      </c>
      <c r="C17" s="5">
        <v>0</v>
      </c>
      <c r="D17" s="5">
        <v>0</v>
      </c>
      <c r="E17" s="5">
        <v>0</v>
      </c>
      <c r="F17" s="5">
        <v>0</v>
      </c>
      <c r="G17" s="5">
        <v>943</v>
      </c>
      <c r="H17" s="5">
        <v>111</v>
      </c>
      <c r="I17" s="5">
        <v>0</v>
      </c>
    </row>
    <row r="18" spans="1:9" ht="18.75" customHeight="1">
      <c r="A18" s="4" t="s">
        <v>94</v>
      </c>
      <c r="B18" s="5">
        <v>386</v>
      </c>
      <c r="C18" s="5">
        <v>0</v>
      </c>
      <c r="D18" s="5">
        <v>0</v>
      </c>
      <c r="E18" s="5">
        <v>0</v>
      </c>
      <c r="F18" s="5">
        <v>0</v>
      </c>
      <c r="G18" s="5">
        <v>1327</v>
      </c>
      <c r="H18" s="5">
        <v>0</v>
      </c>
      <c r="I18" s="5">
        <v>0</v>
      </c>
    </row>
    <row r="19" spans="1:9" ht="18.75" customHeight="1">
      <c r="A19" s="4" t="s">
        <v>95</v>
      </c>
      <c r="B19" s="5">
        <v>132</v>
      </c>
      <c r="C19" s="5">
        <v>0</v>
      </c>
      <c r="D19" s="5">
        <v>0</v>
      </c>
      <c r="E19" s="5">
        <v>0</v>
      </c>
      <c r="F19" s="5">
        <v>0</v>
      </c>
      <c r="G19" s="5">
        <v>464</v>
      </c>
      <c r="H19" s="5">
        <v>0</v>
      </c>
      <c r="I19" s="5">
        <v>0</v>
      </c>
    </row>
    <row r="20" spans="1:9" ht="18.75" customHeight="1">
      <c r="A20" s="4" t="s">
        <v>96</v>
      </c>
      <c r="B20" s="5">
        <v>208</v>
      </c>
      <c r="C20" s="5">
        <v>0</v>
      </c>
      <c r="D20" s="5">
        <v>0</v>
      </c>
      <c r="E20" s="5">
        <v>0</v>
      </c>
      <c r="F20" s="5">
        <v>0</v>
      </c>
      <c r="G20" s="5">
        <v>760</v>
      </c>
      <c r="H20" s="5">
        <v>0</v>
      </c>
      <c r="I20" s="5">
        <v>0</v>
      </c>
    </row>
    <row r="21" spans="1:9" ht="18.75" customHeight="1">
      <c r="A21" s="4" t="s">
        <v>121</v>
      </c>
      <c r="B21" s="4">
        <f aca="true" t="shared" si="0" ref="B21:I21">SUM(B7:B20)</f>
        <v>5124</v>
      </c>
      <c r="C21" s="4">
        <f t="shared" si="0"/>
        <v>2030</v>
      </c>
      <c r="D21" s="4">
        <f t="shared" si="0"/>
        <v>0</v>
      </c>
      <c r="E21" s="4">
        <f t="shared" si="0"/>
        <v>64857</v>
      </c>
      <c r="F21" s="4">
        <f t="shared" si="0"/>
        <v>21512</v>
      </c>
      <c r="G21" s="4">
        <f t="shared" si="0"/>
        <v>17698</v>
      </c>
      <c r="H21" s="4">
        <f t="shared" si="0"/>
        <v>166</v>
      </c>
      <c r="I21" s="4">
        <f t="shared" si="0"/>
        <v>8985</v>
      </c>
    </row>
    <row r="22" ht="44.25" customHeight="1"/>
    <row r="23" spans="1:13" ht="21" customHeight="1">
      <c r="A23" s="20" t="s">
        <v>122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4" spans="1:13" s="11" customFormat="1" ht="63.75" customHeight="1">
      <c r="A24" s="10" t="s">
        <v>82</v>
      </c>
      <c r="B24" s="10" t="s">
        <v>123</v>
      </c>
      <c r="C24" s="10" t="s">
        <v>124</v>
      </c>
      <c r="D24" s="10" t="s">
        <v>125</v>
      </c>
      <c r="E24" s="10" t="s">
        <v>126</v>
      </c>
      <c r="F24" s="10" t="s">
        <v>127</v>
      </c>
      <c r="G24" s="10" t="s">
        <v>128</v>
      </c>
      <c r="H24" s="10" t="s">
        <v>129</v>
      </c>
      <c r="I24" s="10" t="s">
        <v>130</v>
      </c>
      <c r="J24" s="10" t="s">
        <v>131</v>
      </c>
      <c r="K24" s="10" t="s">
        <v>132</v>
      </c>
      <c r="L24" s="10" t="s">
        <v>133</v>
      </c>
      <c r="M24" s="10" t="s">
        <v>134</v>
      </c>
    </row>
    <row r="25" spans="1:13" ht="21" customHeight="1">
      <c r="A25" s="4" t="s">
        <v>84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11864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21" customHeight="1">
      <c r="A26" s="4" t="s">
        <v>85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270</v>
      </c>
    </row>
    <row r="27" spans="1:13" ht="21" customHeight="1">
      <c r="A27" s="4" t="s">
        <v>86</v>
      </c>
      <c r="B27" s="5">
        <v>0</v>
      </c>
      <c r="C27" s="5">
        <v>0</v>
      </c>
      <c r="D27" s="5">
        <v>0</v>
      </c>
      <c r="E27" s="5">
        <v>1200</v>
      </c>
      <c r="F27" s="5">
        <v>1884</v>
      </c>
      <c r="G27" s="5">
        <v>1157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1137</v>
      </c>
    </row>
    <row r="28" spans="1:13" ht="21" customHeight="1">
      <c r="A28" s="4" t="s">
        <v>87</v>
      </c>
      <c r="B28" s="5">
        <v>0</v>
      </c>
      <c r="C28" s="5">
        <v>198</v>
      </c>
      <c r="D28" s="5">
        <v>0</v>
      </c>
      <c r="E28" s="5">
        <v>960</v>
      </c>
      <c r="F28" s="5">
        <v>3391</v>
      </c>
      <c r="G28" s="5">
        <v>2174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1899</v>
      </c>
    </row>
    <row r="29" spans="1:13" ht="21" customHeight="1">
      <c r="A29" s="4" t="s">
        <v>97</v>
      </c>
      <c r="B29" s="5">
        <v>0</v>
      </c>
      <c r="C29" s="5">
        <v>127</v>
      </c>
      <c r="D29" s="5">
        <v>0</v>
      </c>
      <c r="E29" s="5">
        <v>300</v>
      </c>
      <c r="F29" s="5">
        <v>1739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223</v>
      </c>
    </row>
    <row r="30" spans="1:13" ht="21" customHeight="1">
      <c r="A30" s="4" t="s">
        <v>88</v>
      </c>
      <c r="B30" s="5">
        <v>0</v>
      </c>
      <c r="C30" s="5">
        <v>111</v>
      </c>
      <c r="D30" s="5">
        <v>0</v>
      </c>
      <c r="E30" s="5">
        <v>2400</v>
      </c>
      <c r="F30" s="5">
        <v>3478</v>
      </c>
      <c r="G30" s="5">
        <v>1318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748</v>
      </c>
    </row>
    <row r="31" spans="1:13" ht="21" customHeight="1">
      <c r="A31" s="4" t="s">
        <v>89</v>
      </c>
      <c r="B31" s="5">
        <v>0</v>
      </c>
      <c r="C31" s="5">
        <v>341</v>
      </c>
      <c r="D31" s="5">
        <v>0</v>
      </c>
      <c r="E31" s="5">
        <v>4100</v>
      </c>
      <c r="F31" s="5">
        <v>5216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2395</v>
      </c>
    </row>
    <row r="32" spans="1:13" ht="21" customHeight="1">
      <c r="A32" s="4" t="s">
        <v>90</v>
      </c>
      <c r="B32" s="5">
        <v>0</v>
      </c>
      <c r="C32" s="5">
        <v>138</v>
      </c>
      <c r="D32" s="5">
        <v>0</v>
      </c>
      <c r="E32" s="5">
        <v>900</v>
      </c>
      <c r="F32" s="5">
        <v>1739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144</v>
      </c>
    </row>
    <row r="33" spans="1:13" ht="21" customHeight="1">
      <c r="A33" s="4" t="s">
        <v>91</v>
      </c>
      <c r="B33" s="5">
        <v>0</v>
      </c>
      <c r="C33" s="5">
        <v>2456</v>
      </c>
      <c r="D33" s="5">
        <v>0</v>
      </c>
      <c r="E33" s="5">
        <v>8640</v>
      </c>
      <c r="F33" s="5">
        <v>12867</v>
      </c>
      <c r="G33" s="5">
        <v>2081</v>
      </c>
      <c r="H33" s="5">
        <v>0</v>
      </c>
      <c r="I33" s="5">
        <v>0</v>
      </c>
      <c r="J33" s="5">
        <v>0</v>
      </c>
      <c r="K33" s="5">
        <v>0</v>
      </c>
      <c r="L33" s="5">
        <v>799</v>
      </c>
      <c r="M33" s="5">
        <v>4014</v>
      </c>
    </row>
    <row r="34" spans="1:13" ht="21" customHeight="1">
      <c r="A34" s="4" t="s">
        <v>92</v>
      </c>
      <c r="B34" s="5">
        <v>0</v>
      </c>
      <c r="C34" s="5">
        <v>639</v>
      </c>
      <c r="D34" s="5">
        <v>0</v>
      </c>
      <c r="E34" s="5">
        <v>1000</v>
      </c>
      <c r="F34" s="5">
        <v>1594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2147</v>
      </c>
    </row>
    <row r="35" spans="1:13" ht="21" customHeight="1">
      <c r="A35" s="4" t="s">
        <v>93</v>
      </c>
      <c r="B35" s="5">
        <v>0</v>
      </c>
      <c r="C35" s="5">
        <v>1368</v>
      </c>
      <c r="D35" s="5">
        <v>0</v>
      </c>
      <c r="E35" s="5">
        <v>0</v>
      </c>
      <c r="F35" s="5">
        <v>3188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1144</v>
      </c>
    </row>
    <row r="36" spans="1:13" ht="21" customHeight="1">
      <c r="A36" s="4" t="s">
        <v>94</v>
      </c>
      <c r="B36" s="5">
        <v>0</v>
      </c>
      <c r="C36" s="5">
        <v>0</v>
      </c>
      <c r="D36" s="5">
        <v>0</v>
      </c>
      <c r="E36" s="5">
        <v>0</v>
      </c>
      <c r="F36" s="5">
        <v>5178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1868</v>
      </c>
    </row>
    <row r="37" spans="1:13" ht="21" customHeight="1">
      <c r="A37" s="4" t="s">
        <v>95</v>
      </c>
      <c r="B37" s="5">
        <v>0</v>
      </c>
      <c r="C37" s="5">
        <v>354</v>
      </c>
      <c r="D37" s="5">
        <v>0</v>
      </c>
      <c r="E37" s="5">
        <v>0</v>
      </c>
      <c r="F37" s="5">
        <v>1594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197</v>
      </c>
    </row>
    <row r="38" spans="1:13" ht="21" customHeight="1">
      <c r="A38" s="4" t="s">
        <v>96</v>
      </c>
      <c r="B38" s="5">
        <v>0</v>
      </c>
      <c r="C38" s="5">
        <v>531</v>
      </c>
      <c r="D38" s="5">
        <v>0</v>
      </c>
      <c r="E38" s="5">
        <v>0</v>
      </c>
      <c r="F38" s="5">
        <v>2550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1130</v>
      </c>
    </row>
    <row r="39" spans="1:13" ht="21" customHeight="1">
      <c r="A39" s="4" t="s">
        <v>121</v>
      </c>
      <c r="B39" s="4">
        <f aca="true" t="shared" si="1" ref="B39:M39">SUM(B25:B38)</f>
        <v>0</v>
      </c>
      <c r="C39" s="4">
        <f t="shared" si="1"/>
        <v>6263</v>
      </c>
      <c r="D39" s="4">
        <f t="shared" si="1"/>
        <v>0</v>
      </c>
      <c r="E39" s="4">
        <f t="shared" si="1"/>
        <v>19500</v>
      </c>
      <c r="F39" s="4">
        <f t="shared" si="1"/>
        <v>44418</v>
      </c>
      <c r="G39" s="4">
        <f t="shared" si="1"/>
        <v>6730</v>
      </c>
      <c r="H39" s="4">
        <f t="shared" si="1"/>
        <v>11864</v>
      </c>
      <c r="I39" s="4">
        <f t="shared" si="1"/>
        <v>0</v>
      </c>
      <c r="J39" s="4">
        <f t="shared" si="1"/>
        <v>0</v>
      </c>
      <c r="K39" s="4">
        <f t="shared" si="1"/>
        <v>0</v>
      </c>
      <c r="L39" s="4">
        <f t="shared" si="1"/>
        <v>799</v>
      </c>
      <c r="M39" s="4">
        <f t="shared" si="1"/>
        <v>17316</v>
      </c>
    </row>
    <row r="42" ht="12.75">
      <c r="A42" s="2" t="s">
        <v>135</v>
      </c>
    </row>
    <row r="43" spans="1:5" s="11" customFormat="1" ht="41.25" customHeight="1">
      <c r="A43" s="13" t="s">
        <v>136</v>
      </c>
      <c r="B43" s="10" t="s">
        <v>137</v>
      </c>
      <c r="C43" s="10" t="s">
        <v>138</v>
      </c>
      <c r="D43" s="10" t="s">
        <v>139</v>
      </c>
      <c r="E43" s="10" t="s">
        <v>121</v>
      </c>
    </row>
    <row r="44" spans="1:5" ht="21.75" customHeight="1">
      <c r="A44" s="2" t="s">
        <v>84</v>
      </c>
      <c r="B44" s="4">
        <f>12402</f>
        <v>12402</v>
      </c>
      <c r="C44" s="4">
        <f>11864</f>
        <v>11864</v>
      </c>
      <c r="D44" s="4">
        <f>0</f>
        <v>0</v>
      </c>
      <c r="E44" s="4">
        <f aca="true" t="shared" si="2" ref="E44:E57">SUM(B7:I7,SUM(B25:M25))</f>
        <v>24266</v>
      </c>
    </row>
    <row r="45" spans="1:5" ht="21.75" customHeight="1">
      <c r="A45" s="2" t="s">
        <v>85</v>
      </c>
      <c r="B45" s="4">
        <f>20375</f>
        <v>20375</v>
      </c>
      <c r="C45" s="4">
        <f>0</f>
        <v>0</v>
      </c>
      <c r="D45" s="4">
        <f>270</f>
        <v>270</v>
      </c>
      <c r="E45" s="4">
        <f t="shared" si="2"/>
        <v>20645</v>
      </c>
    </row>
    <row r="46" spans="1:5" ht="21.75" customHeight="1">
      <c r="A46" s="2" t="s">
        <v>86</v>
      </c>
      <c r="B46" s="4">
        <f>26800</f>
        <v>26800</v>
      </c>
      <c r="C46" s="4">
        <f>4241</f>
        <v>4241</v>
      </c>
      <c r="D46" s="4">
        <f>1137</f>
        <v>1137</v>
      </c>
      <c r="E46" s="4">
        <f t="shared" si="2"/>
        <v>32178</v>
      </c>
    </row>
    <row r="47" spans="1:5" ht="21.75" customHeight="1">
      <c r="A47" s="2" t="s">
        <v>87</v>
      </c>
      <c r="B47" s="4">
        <f>32478</f>
        <v>32478</v>
      </c>
      <c r="C47" s="4">
        <f>6723</f>
        <v>6723</v>
      </c>
      <c r="D47" s="4">
        <f>1899</f>
        <v>1899</v>
      </c>
      <c r="E47" s="4">
        <f t="shared" si="2"/>
        <v>41100</v>
      </c>
    </row>
    <row r="48" spans="1:5" ht="21.75" customHeight="1">
      <c r="A48" s="2" t="s">
        <v>97</v>
      </c>
      <c r="B48" s="4">
        <f>9703</f>
        <v>9703</v>
      </c>
      <c r="C48" s="4">
        <f>2166</f>
        <v>2166</v>
      </c>
      <c r="D48" s="4">
        <f>223</f>
        <v>223</v>
      </c>
      <c r="E48" s="4">
        <f t="shared" si="2"/>
        <v>12092</v>
      </c>
    </row>
    <row r="49" spans="1:5" ht="21.75" customHeight="1">
      <c r="A49" s="2" t="s">
        <v>88</v>
      </c>
      <c r="B49" s="4">
        <f>1416</f>
        <v>1416</v>
      </c>
      <c r="C49" s="4">
        <f>7307</f>
        <v>7307</v>
      </c>
      <c r="D49" s="4">
        <f>748</f>
        <v>748</v>
      </c>
      <c r="E49" s="4">
        <f t="shared" si="2"/>
        <v>9471</v>
      </c>
    </row>
    <row r="50" spans="1:5" ht="21.75" customHeight="1">
      <c r="A50" s="2" t="s">
        <v>89</v>
      </c>
      <c r="B50" s="4">
        <f>2110</f>
        <v>2110</v>
      </c>
      <c r="C50" s="4">
        <f>9657</f>
        <v>9657</v>
      </c>
      <c r="D50" s="4">
        <f>2395</f>
        <v>2395</v>
      </c>
      <c r="E50" s="4">
        <f t="shared" si="2"/>
        <v>14162</v>
      </c>
    </row>
    <row r="51" spans="1:5" ht="21.75" customHeight="1">
      <c r="A51" s="2" t="s">
        <v>90</v>
      </c>
      <c r="B51" s="4">
        <f>699</f>
        <v>699</v>
      </c>
      <c r="C51" s="4">
        <f>2777</f>
        <v>2777</v>
      </c>
      <c r="D51" s="4">
        <f>144</f>
        <v>144</v>
      </c>
      <c r="E51" s="4">
        <f t="shared" si="2"/>
        <v>3620</v>
      </c>
    </row>
    <row r="52" spans="1:5" ht="21.75" customHeight="1">
      <c r="A52" s="2" t="s">
        <v>91</v>
      </c>
      <c r="B52" s="4">
        <f>9105</f>
        <v>9105</v>
      </c>
      <c r="C52" s="4">
        <f>26843</f>
        <v>26843</v>
      </c>
      <c r="D52" s="4">
        <f>4014</f>
        <v>4014</v>
      </c>
      <c r="E52" s="4">
        <f t="shared" si="2"/>
        <v>39962</v>
      </c>
    </row>
    <row r="53" spans="1:5" ht="21.75" customHeight="1">
      <c r="A53" s="2" t="s">
        <v>92</v>
      </c>
      <c r="B53" s="4">
        <f>671</f>
        <v>671</v>
      </c>
      <c r="C53" s="4">
        <f>3233</f>
        <v>3233</v>
      </c>
      <c r="D53" s="4">
        <f>2147</f>
        <v>2147</v>
      </c>
      <c r="E53" s="4">
        <f t="shared" si="2"/>
        <v>6051</v>
      </c>
    </row>
    <row r="54" spans="1:5" ht="21.75" customHeight="1">
      <c r="A54" s="2" t="s">
        <v>93</v>
      </c>
      <c r="B54" s="4">
        <f>1336</f>
        <v>1336</v>
      </c>
      <c r="C54" s="4">
        <f>4556</f>
        <v>4556</v>
      </c>
      <c r="D54" s="4">
        <f>1144</f>
        <v>1144</v>
      </c>
      <c r="E54" s="4">
        <f t="shared" si="2"/>
        <v>7036</v>
      </c>
    </row>
    <row r="55" spans="1:5" ht="21.75" customHeight="1">
      <c r="A55" s="2" t="s">
        <v>94</v>
      </c>
      <c r="B55" s="4">
        <f>1713</f>
        <v>1713</v>
      </c>
      <c r="C55" s="4">
        <f>5178</f>
        <v>5178</v>
      </c>
      <c r="D55" s="4">
        <f>1868</f>
        <v>1868</v>
      </c>
      <c r="E55" s="4">
        <f t="shared" si="2"/>
        <v>8759</v>
      </c>
    </row>
    <row r="56" spans="1:5" ht="21.75" customHeight="1">
      <c r="A56" s="2" t="s">
        <v>95</v>
      </c>
      <c r="B56" s="4">
        <f>596</f>
        <v>596</v>
      </c>
      <c r="C56" s="4">
        <f>1948</f>
        <v>1948</v>
      </c>
      <c r="D56" s="4">
        <f>197</f>
        <v>197</v>
      </c>
      <c r="E56" s="4">
        <f t="shared" si="2"/>
        <v>2741</v>
      </c>
    </row>
    <row r="57" spans="1:5" ht="21.75" customHeight="1">
      <c r="A57" s="2" t="s">
        <v>96</v>
      </c>
      <c r="B57" s="4">
        <f>968</f>
        <v>968</v>
      </c>
      <c r="C57" s="4">
        <f>3081</f>
        <v>3081</v>
      </c>
      <c r="D57" s="4">
        <f>1130</f>
        <v>1130</v>
      </c>
      <c r="E57" s="4">
        <f t="shared" si="2"/>
        <v>5179</v>
      </c>
    </row>
    <row r="58" spans="2:5" ht="21.75" customHeight="1">
      <c r="B58" s="5"/>
      <c r="C58" s="5"/>
      <c r="D58" s="4" t="s">
        <v>121</v>
      </c>
      <c r="E58" s="4">
        <f>SUM(E44:E57)</f>
        <v>227262</v>
      </c>
    </row>
  </sheetData>
  <sheetProtection/>
  <mergeCells count="3">
    <mergeCell ref="A5:I5"/>
    <mergeCell ref="A1:I4"/>
    <mergeCell ref="A23:M23"/>
  </mergeCells>
  <printOptions/>
  <pageMargins left="0.75" right="0.75" top="1" bottom="1" header="0.5" footer="0.5"/>
  <pageSetup fitToHeight="0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zoomScalePageLayoutView="0" workbookViewId="0" topLeftCell="A1">
      <selection activeCell="A1" sqref="A1:B3"/>
    </sheetView>
  </sheetViews>
  <sheetFormatPr defaultColWidth="9.140625" defaultRowHeight="12.75"/>
  <cols>
    <col min="1" max="1" width="71.28125" style="0" customWidth="1"/>
    <col min="2" max="2" width="14.57421875" style="0" customWidth="1"/>
  </cols>
  <sheetData>
    <row r="1" spans="1:2" ht="36" customHeight="1">
      <c r="A1" s="23" t="s">
        <v>140</v>
      </c>
      <c r="B1" s="23"/>
    </row>
    <row r="2" spans="1:2" ht="12.75">
      <c r="A2" s="23"/>
      <c r="B2" s="23"/>
    </row>
    <row r="3" spans="1:2" ht="12.75">
      <c r="A3" s="23"/>
      <c r="B3" s="23"/>
    </row>
    <row r="5" spans="1:2" ht="18.75" customHeight="1">
      <c r="A5" s="4" t="s">
        <v>141</v>
      </c>
      <c r="B5" s="4" t="s">
        <v>110</v>
      </c>
    </row>
    <row r="6" spans="1:2" ht="18.75" customHeight="1">
      <c r="A6" s="5" t="s">
        <v>142</v>
      </c>
      <c r="B6" s="7">
        <v>7799</v>
      </c>
    </row>
    <row r="7" spans="1:2" ht="18.75" customHeight="1">
      <c r="A7" s="5" t="s">
        <v>143</v>
      </c>
      <c r="B7" s="7">
        <v>1411</v>
      </c>
    </row>
    <row r="8" spans="1:2" ht="18.75" customHeight="1">
      <c r="A8" s="5" t="s">
        <v>144</v>
      </c>
      <c r="B8" s="7">
        <v>0</v>
      </c>
    </row>
    <row r="9" spans="1:2" ht="18.75" customHeight="1">
      <c r="A9" s="5" t="s">
        <v>145</v>
      </c>
      <c r="B9" s="7">
        <v>1500</v>
      </c>
    </row>
    <row r="10" spans="1:2" ht="18.75" customHeight="1">
      <c r="A10" s="5" t="s">
        <v>146</v>
      </c>
      <c r="B10" s="7">
        <v>0</v>
      </c>
    </row>
    <row r="11" spans="1:2" ht="18.75" customHeight="1">
      <c r="A11" s="5" t="s">
        <v>147</v>
      </c>
      <c r="B11" s="7">
        <v>0</v>
      </c>
    </row>
    <row r="12" spans="1:2" ht="18.75" customHeight="1">
      <c r="A12" s="5" t="s">
        <v>148</v>
      </c>
      <c r="B12" s="7">
        <v>506</v>
      </c>
    </row>
    <row r="13" spans="1:2" ht="18.75" customHeight="1">
      <c r="A13" s="5" t="s">
        <v>149</v>
      </c>
      <c r="B13" s="7">
        <v>3200</v>
      </c>
    </row>
    <row r="14" spans="1:2" ht="18.75" customHeight="1">
      <c r="A14" s="5" t="s">
        <v>150</v>
      </c>
      <c r="B14" s="7">
        <v>0</v>
      </c>
    </row>
    <row r="15" spans="1:2" ht="18.75" customHeight="1">
      <c r="A15" s="5" t="s">
        <v>151</v>
      </c>
      <c r="B15" s="7">
        <v>0</v>
      </c>
    </row>
    <row r="16" spans="1:2" ht="18.75" customHeight="1">
      <c r="A16" s="5" t="s">
        <v>152</v>
      </c>
      <c r="B16" s="7">
        <v>59731</v>
      </c>
    </row>
    <row r="17" spans="1:2" ht="18.75" customHeight="1">
      <c r="A17" s="5" t="s">
        <v>153</v>
      </c>
      <c r="B17" s="7">
        <v>24745</v>
      </c>
    </row>
    <row r="18" spans="1:2" ht="18.75" customHeight="1">
      <c r="A18" s="5" t="s">
        <v>154</v>
      </c>
      <c r="B18" s="7">
        <v>31688</v>
      </c>
    </row>
    <row r="19" spans="1:2" ht="18.75" customHeight="1">
      <c r="A19" s="5" t="s">
        <v>155</v>
      </c>
      <c r="B19" s="7">
        <v>0</v>
      </c>
    </row>
    <row r="20" spans="1:2" ht="18.75" customHeight="1">
      <c r="A20" s="5" t="s">
        <v>156</v>
      </c>
      <c r="B20" s="7">
        <v>1172</v>
      </c>
    </row>
    <row r="21" spans="1:2" ht="18.75" customHeight="1">
      <c r="A21" s="5" t="s">
        <v>157</v>
      </c>
      <c r="B21" s="7">
        <v>167</v>
      </c>
    </row>
    <row r="22" spans="1:2" ht="18.75" customHeight="1">
      <c r="A22" s="5" t="s">
        <v>158</v>
      </c>
      <c r="B22" s="7">
        <v>264723</v>
      </c>
    </row>
    <row r="23" spans="1:2" ht="18.75" customHeight="1">
      <c r="A23" s="5" t="s">
        <v>159</v>
      </c>
      <c r="B23" s="7">
        <v>25240</v>
      </c>
    </row>
    <row r="24" spans="1:2" ht="18.75" customHeight="1">
      <c r="A24" s="5" t="s">
        <v>160</v>
      </c>
      <c r="B24" s="7">
        <v>87015</v>
      </c>
    </row>
    <row r="25" spans="1:2" ht="18.75" customHeight="1">
      <c r="A25" s="5" t="s">
        <v>161</v>
      </c>
      <c r="B25" s="7">
        <v>17325</v>
      </c>
    </row>
    <row r="26" spans="1:2" ht="18.75" customHeight="1">
      <c r="A26" s="5" t="s">
        <v>162</v>
      </c>
      <c r="B26" s="7">
        <v>0</v>
      </c>
    </row>
    <row r="27" spans="1:2" ht="18.75" customHeight="1">
      <c r="A27" s="5" t="s">
        <v>163</v>
      </c>
      <c r="B27" s="7">
        <v>0</v>
      </c>
    </row>
    <row r="28" spans="1:2" ht="18.75" customHeight="1">
      <c r="A28" s="5" t="s">
        <v>164</v>
      </c>
      <c r="B28" s="7">
        <v>0</v>
      </c>
    </row>
    <row r="29" spans="1:2" ht="18.75" customHeight="1">
      <c r="A29" s="5" t="s">
        <v>165</v>
      </c>
      <c r="B29" s="7">
        <v>0</v>
      </c>
    </row>
    <row r="30" spans="1:2" ht="18.75" customHeight="1">
      <c r="A30" s="5" t="s">
        <v>166</v>
      </c>
      <c r="B30" s="7">
        <v>36570</v>
      </c>
    </row>
    <row r="31" spans="1:2" ht="18.75" customHeight="1">
      <c r="A31" s="5" t="s">
        <v>167</v>
      </c>
      <c r="B31" s="7">
        <v>0</v>
      </c>
    </row>
    <row r="32" spans="1:2" ht="18.75" customHeight="1">
      <c r="A32" s="5"/>
      <c r="B32" s="5"/>
    </row>
    <row r="33" spans="1:2" ht="18.75" customHeight="1">
      <c r="A33" s="4" t="s">
        <v>83</v>
      </c>
      <c r="B33" s="8">
        <v>489652</v>
      </c>
    </row>
    <row r="34" spans="1:2" ht="18.75" customHeight="1">
      <c r="A34" s="15" t="s">
        <v>168</v>
      </c>
      <c r="B34" s="15"/>
    </row>
    <row r="35" spans="1:2" ht="25.5" customHeight="1">
      <c r="A35" s="24" t="s">
        <v>169</v>
      </c>
      <c r="B35" s="24"/>
    </row>
  </sheetData>
  <sheetProtection/>
  <mergeCells count="2">
    <mergeCell ref="A1:B3"/>
    <mergeCell ref="A35:B35"/>
  </mergeCells>
  <printOptions/>
  <pageMargins left="0.75" right="0.75" top="1" bottom="1" header="0.5" footer="0.5"/>
  <pageSetup fitToHeight="0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A1" sqref="A1:C4"/>
    </sheetView>
  </sheetViews>
  <sheetFormatPr defaultColWidth="9.140625" defaultRowHeight="12.75"/>
  <cols>
    <col min="1" max="1" width="80.00390625" style="0" customWidth="1"/>
    <col min="2" max="3" width="12.28125" style="0" customWidth="1"/>
  </cols>
  <sheetData>
    <row r="1" spans="1:3" ht="18" customHeight="1">
      <c r="A1" s="25" t="s">
        <v>170</v>
      </c>
      <c r="B1" s="25"/>
      <c r="C1" s="25"/>
    </row>
    <row r="2" spans="1:3" ht="12.75">
      <c r="A2" s="25"/>
      <c r="B2" s="25"/>
      <c r="C2" s="25"/>
    </row>
    <row r="3" spans="1:3" ht="12.75">
      <c r="A3" s="25"/>
      <c r="B3" s="25"/>
      <c r="C3" s="25"/>
    </row>
    <row r="4" spans="1:3" ht="12.75">
      <c r="A4" s="25"/>
      <c r="B4" s="25"/>
      <c r="C4" s="25"/>
    </row>
    <row r="5" spans="1:3" ht="16.5" customHeight="1">
      <c r="A5" s="4" t="s">
        <v>171</v>
      </c>
      <c r="B5" s="5"/>
      <c r="C5" s="5"/>
    </row>
    <row r="6" spans="1:3" ht="16.5" customHeight="1">
      <c r="A6" s="4" t="s">
        <v>141</v>
      </c>
      <c r="B6" s="17" t="s">
        <v>172</v>
      </c>
      <c r="C6" s="17"/>
    </row>
    <row r="7" spans="1:3" ht="16.5" customHeight="1">
      <c r="A7" s="5"/>
      <c r="B7" s="14" t="s">
        <v>173</v>
      </c>
      <c r="C7" s="14" t="s">
        <v>174</v>
      </c>
    </row>
    <row r="8" spans="1:3" ht="16.5" customHeight="1">
      <c r="A8" s="16" t="s">
        <v>175</v>
      </c>
      <c r="B8" s="16" t="s">
        <v>11</v>
      </c>
      <c r="C8" s="16" t="s">
        <v>11</v>
      </c>
    </row>
    <row r="9" spans="1:3" ht="16.5" customHeight="1">
      <c r="A9" s="4" t="s">
        <v>176</v>
      </c>
      <c r="B9" s="4" t="s">
        <v>11</v>
      </c>
      <c r="C9" s="4" t="s">
        <v>11</v>
      </c>
    </row>
    <row r="10" spans="1:3" ht="16.5" customHeight="1">
      <c r="A10" s="5" t="s">
        <v>177</v>
      </c>
      <c r="B10" s="7">
        <v>102236</v>
      </c>
      <c r="C10" s="7">
        <v>0</v>
      </c>
    </row>
    <row r="11" spans="1:3" ht="16.5" customHeight="1">
      <c r="A11" s="5" t="s">
        <v>178</v>
      </c>
      <c r="B11" s="7">
        <v>10520</v>
      </c>
      <c r="C11" s="7">
        <v>0</v>
      </c>
    </row>
    <row r="12" spans="1:3" ht="16.5" customHeight="1">
      <c r="A12" s="5" t="s">
        <v>179</v>
      </c>
      <c r="B12" s="7">
        <v>4846</v>
      </c>
      <c r="C12" s="7">
        <v>0</v>
      </c>
    </row>
    <row r="13" spans="1:3" ht="16.5" customHeight="1">
      <c r="A13" s="5" t="s">
        <v>180</v>
      </c>
      <c r="B13" s="7" t="s">
        <v>181</v>
      </c>
      <c r="C13" s="7" t="s">
        <v>81</v>
      </c>
    </row>
    <row r="14" spans="1:3" ht="16.5" customHeight="1">
      <c r="A14" s="4" t="s">
        <v>182</v>
      </c>
      <c r="B14" s="4" t="s">
        <v>11</v>
      </c>
      <c r="C14" s="4" t="s">
        <v>11</v>
      </c>
    </row>
    <row r="15" spans="1:3" ht="16.5" customHeight="1">
      <c r="A15" s="5" t="s">
        <v>183</v>
      </c>
      <c r="B15" s="7">
        <v>2500</v>
      </c>
      <c r="C15" s="7">
        <v>0</v>
      </c>
    </row>
    <row r="16" spans="1:3" ht="16.5" customHeight="1">
      <c r="A16" s="5" t="s">
        <v>184</v>
      </c>
      <c r="B16" s="7">
        <v>8000</v>
      </c>
      <c r="C16" s="7">
        <v>0</v>
      </c>
    </row>
    <row r="17" spans="1:3" ht="16.5" customHeight="1">
      <c r="A17" s="5" t="s">
        <v>185</v>
      </c>
      <c r="B17" s="7">
        <v>7000</v>
      </c>
      <c r="C17" s="7">
        <v>0</v>
      </c>
    </row>
    <row r="18" spans="1:3" ht="16.5" customHeight="1">
      <c r="A18" s="5" t="s">
        <v>186</v>
      </c>
      <c r="B18" s="7">
        <v>13269</v>
      </c>
      <c r="C18" s="7">
        <v>0</v>
      </c>
    </row>
    <row r="19" spans="1:3" ht="16.5" customHeight="1">
      <c r="A19" s="5" t="s">
        <v>187</v>
      </c>
      <c r="B19" s="7" t="s">
        <v>188</v>
      </c>
      <c r="C19" s="7" t="s">
        <v>81</v>
      </c>
    </row>
    <row r="20" spans="1:3" ht="16.5" customHeight="1">
      <c r="A20" s="4" t="s">
        <v>189</v>
      </c>
      <c r="B20" s="4" t="s">
        <v>11</v>
      </c>
      <c r="C20" s="4" t="s">
        <v>11</v>
      </c>
    </row>
    <row r="21" spans="1:3" ht="16.5" customHeight="1">
      <c r="A21" s="5" t="s">
        <v>190</v>
      </c>
      <c r="B21" s="7">
        <v>-3343</v>
      </c>
      <c r="C21" s="7">
        <v>0</v>
      </c>
    </row>
    <row r="22" spans="1:3" ht="16.5" customHeight="1">
      <c r="A22" s="5" t="s">
        <v>191</v>
      </c>
      <c r="B22" s="7" t="s">
        <v>192</v>
      </c>
      <c r="C22" s="7" t="s">
        <v>81</v>
      </c>
    </row>
    <row r="23" spans="1:3" ht="16.5" customHeight="1">
      <c r="A23" s="5" t="s">
        <v>193</v>
      </c>
      <c r="B23" s="7" t="s">
        <v>194</v>
      </c>
      <c r="C23" s="7" t="s">
        <v>81</v>
      </c>
    </row>
    <row r="24" spans="1:3" ht="16.5" customHeight="1">
      <c r="A24" s="16" t="s">
        <v>175</v>
      </c>
      <c r="B24" s="16" t="s">
        <v>11</v>
      </c>
      <c r="C24" s="16" t="s">
        <v>11</v>
      </c>
    </row>
    <row r="25" spans="1:3" ht="16.5" customHeight="1">
      <c r="A25" s="4" t="s">
        <v>195</v>
      </c>
      <c r="B25" s="4" t="s">
        <v>11</v>
      </c>
      <c r="C25" s="4" t="s">
        <v>11</v>
      </c>
    </row>
    <row r="26" spans="1:3" ht="16.5" customHeight="1">
      <c r="A26" s="5" t="s">
        <v>196</v>
      </c>
      <c r="B26" s="7">
        <v>0</v>
      </c>
      <c r="C26" s="7">
        <v>18804</v>
      </c>
    </row>
    <row r="27" spans="1:3" ht="16.5" customHeight="1">
      <c r="A27" s="5" t="s">
        <v>197</v>
      </c>
      <c r="B27" s="7">
        <v>0</v>
      </c>
      <c r="C27" s="7">
        <v>23741</v>
      </c>
    </row>
    <row r="28" spans="1:3" ht="16.5" customHeight="1">
      <c r="A28" s="5" t="s">
        <v>198</v>
      </c>
      <c r="B28" s="7">
        <v>0</v>
      </c>
      <c r="C28" s="7">
        <v>7397</v>
      </c>
    </row>
    <row r="29" spans="1:3" ht="16.5" customHeight="1">
      <c r="A29" s="5" t="s">
        <v>199</v>
      </c>
      <c r="B29" s="7" t="s">
        <v>81</v>
      </c>
      <c r="C29" s="7" t="s">
        <v>200</v>
      </c>
    </row>
    <row r="30" spans="1:3" ht="16.5" customHeight="1">
      <c r="A30" s="5" t="s">
        <v>193</v>
      </c>
      <c r="B30" s="7" t="s">
        <v>81</v>
      </c>
      <c r="C30" s="7" t="s">
        <v>200</v>
      </c>
    </row>
    <row r="31" spans="1:3" ht="16.5" customHeight="1">
      <c r="A31" s="4" t="s">
        <v>121</v>
      </c>
      <c r="B31" s="8">
        <f>SUM(B8:B30)</f>
        <v>145028</v>
      </c>
      <c r="C31" s="8">
        <f>SUM(C8:C30)</f>
        <v>49942</v>
      </c>
    </row>
    <row r="32" ht="16.5" customHeight="1"/>
    <row r="33" ht="16.5" customHeight="1"/>
  </sheetData>
  <sheetProtection/>
  <mergeCells count="2">
    <mergeCell ref="B6:C6"/>
    <mergeCell ref="A1:C4"/>
  </mergeCells>
  <printOptions/>
  <pageMargins left="0.75" right="0.75" top="1" bottom="1" header="0.5" footer="0.5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</dc:creator>
  <cp:keywords/>
  <dc:description/>
  <cp:lastModifiedBy>Simone Proietti</cp:lastModifiedBy>
  <cp:lastPrinted>2020-05-12T07:16:10Z</cp:lastPrinted>
  <dcterms:created xsi:type="dcterms:W3CDTF">2020-05-11T14:42:19Z</dcterms:created>
  <dcterms:modified xsi:type="dcterms:W3CDTF">2020-05-12T07:16:12Z</dcterms:modified>
  <cp:category/>
  <cp:version/>
  <cp:contentType/>
  <cp:contentStatus/>
</cp:coreProperties>
</file>